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ku-my.sharepoint.com/personal/suwanna_s_live_ku_th/Documents/Documents/"/>
    </mc:Choice>
  </mc:AlternateContent>
  <xr:revisionPtr revIDLastSave="6" documentId="13_ncr:1_{0A1A0426-7C2C-4B80-8406-C784957CB3E6}" xr6:coauthVersionLast="47" xr6:coauthVersionMax="47" xr10:uidLastSave="{FE2A16B3-8B16-4E6E-B345-880396A3D746}"/>
  <bookViews>
    <workbookView xWindow="740" yWindow="490" windowWidth="19010" windowHeight="15370" activeTab="1" xr2:uid="{56C0D0AD-4F15-4E3F-ADAE-9A0967CED9E5}"/>
  </bookViews>
  <sheets>
    <sheet name="มูลค่าสินทรัพย์ถาวร" sheetId="1" r:id="rId1"/>
    <sheet name="ต้นทุนและผลตอบแทนของข้าวโพดหวา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B23" i="2"/>
  <c r="C20" i="2"/>
  <c r="D24" i="2"/>
  <c r="D25" i="2"/>
  <c r="D22" i="2"/>
  <c r="D6" i="2"/>
  <c r="D7" i="2"/>
  <c r="D8" i="2"/>
  <c r="D10" i="2"/>
  <c r="D12" i="2"/>
  <c r="D13" i="2"/>
  <c r="D14" i="2"/>
  <c r="D16" i="2"/>
  <c r="D17" i="2"/>
  <c r="D19" i="2"/>
  <c r="D20" i="2"/>
  <c r="D5" i="2"/>
  <c r="C10" i="2"/>
  <c r="B28" i="2"/>
  <c r="B27" i="2"/>
  <c r="B19" i="2"/>
  <c r="B17" i="2"/>
  <c r="B14" i="2"/>
  <c r="B13" i="2"/>
  <c r="B16" i="2"/>
  <c r="B8" i="2"/>
  <c r="B7" i="2"/>
  <c r="B6" i="2"/>
  <c r="B5" i="2"/>
  <c r="B12" i="2"/>
  <c r="B22" i="2"/>
  <c r="B21" i="2" s="1"/>
  <c r="C25" i="2"/>
  <c r="B2" i="1"/>
  <c r="B29" i="2"/>
  <c r="B3" i="2" l="1"/>
  <c r="F2" i="1"/>
  <c r="G2" i="1" s="1"/>
  <c r="H2" i="1" s="1"/>
  <c r="C24" i="2" s="1"/>
  <c r="C21" i="2" s="1"/>
  <c r="C3" i="2" l="1"/>
  <c r="C26" i="2" s="1"/>
  <c r="B26" i="2"/>
  <c r="C31" i="2" s="1"/>
  <c r="D31" i="2" s="1"/>
  <c r="D21" i="2"/>
  <c r="D3" i="2" l="1"/>
  <c r="C32" i="2" s="1"/>
  <c r="D32" i="2" s="1"/>
  <c r="D26" i="2"/>
  <c r="E21" i="2" s="1"/>
  <c r="C33" i="2" l="1"/>
  <c r="D33" i="2" s="1"/>
  <c r="E7" i="2"/>
  <c r="E17" i="2"/>
  <c r="E3" i="2"/>
  <c r="E8" i="2"/>
  <c r="E19" i="2"/>
  <c r="E5" i="2"/>
  <c r="E16" i="2"/>
  <c r="E10" i="2"/>
  <c r="E20" i="2"/>
  <c r="E22" i="2"/>
  <c r="E24" i="2"/>
  <c r="E25" i="2"/>
  <c r="E6" i="2"/>
  <c r="E26" i="2"/>
  <c r="E12" i="2"/>
  <c r="E13" i="2"/>
  <c r="E14" i="2"/>
  <c r="E15" i="2"/>
</calcChain>
</file>

<file path=xl/sharedStrings.xml><?xml version="1.0" encoding="utf-8"?>
<sst xmlns="http://schemas.openxmlformats.org/spreadsheetml/2006/main" count="50" uniqueCount="48">
  <si>
    <t>รายการ</t>
  </si>
  <si>
    <t>มูลค่าสินทรัพย์</t>
  </si>
  <si>
    <t>อายุการใช้งาน</t>
  </si>
  <si>
    <t>มูลค่าซาก</t>
  </si>
  <si>
    <t>สัดส่วนการใช้งาน</t>
  </si>
  <si>
    <t>ค่าเสื่อมราคาต่อปี</t>
  </si>
  <si>
    <t>ค่าเสื่อมราคาต่อข้าวโพดต่อปี</t>
  </si>
  <si>
    <t>ค่าเสื่อมราคาต่อข้าวโพดต่อรอบ</t>
  </si>
  <si>
    <t>เงินสด</t>
  </si>
  <si>
    <t>ไม่เงินสด</t>
  </si>
  <si>
    <t>ทั้งหมด</t>
  </si>
  <si>
    <t>บาท/ไร่/รอบ</t>
  </si>
  <si>
    <t>ค่าระบบสปริงเกอร์</t>
  </si>
  <si>
    <t>ต้นทุนผันแปร</t>
  </si>
  <si>
    <t>บาท/ฟาร์ม/รอบ</t>
  </si>
  <si>
    <t>1.1.ค่าวัสดุทางการเกษตร</t>
  </si>
  <si>
    <t>ค่าเมล็ดพันธุ์</t>
  </si>
  <si>
    <t>ค่าสารเคมี</t>
  </si>
  <si>
    <t>ค่าปุ๋ยรองพื้น</t>
  </si>
  <si>
    <t>ค่าปุ๋ยบำรุงต้น</t>
  </si>
  <si>
    <t>1.2 แรงงาน</t>
  </si>
  <si>
    <t>แรงงานครัวเรือน</t>
  </si>
  <si>
    <t>แรงงานเครื่องจักร</t>
  </si>
  <si>
    <t xml:space="preserve">    ค่าจ้างเหมารถสำหรับไถ</t>
  </si>
  <si>
    <t>แรงงานจ้าง</t>
  </si>
  <si>
    <t xml:space="preserve">   ปลูก</t>
  </si>
  <si>
    <t xml:space="preserve">   หักข้าวโพด</t>
  </si>
  <si>
    <t xml:space="preserve">1.3 ค่าใช้จ่ายอื่นๆ </t>
  </si>
  <si>
    <t>1.4 ค่าเสียโอกาสเงินทุนระยะสั้น</t>
  </si>
  <si>
    <t>ต้นทุนคงที่</t>
  </si>
  <si>
    <t>2.1 ค่าเช่า</t>
  </si>
  <si>
    <t>2.2 ค่าภาษี</t>
  </si>
  <si>
    <t>2.3 ค่าเสื่อมอุปกรณ์และโรงเรือน</t>
  </si>
  <si>
    <t>2.4 ค่าเสียโอกาสเงินทุนระยะยาว</t>
  </si>
  <si>
    <t xml:space="preserve">    ค่าโดรนพ่นยาคุมหญ้า</t>
  </si>
  <si>
    <t>ค่าเสียโอกาสในการลงทุนระยะยาว</t>
  </si>
  <si>
    <t>ต้นทุนทั้งหมด</t>
  </si>
  <si>
    <t>รายได้ผลผลิต (ผลผลิต*ราคา)</t>
  </si>
  <si>
    <t xml:space="preserve">รายได้จากต้นข้าวโพด </t>
  </si>
  <si>
    <t>รายได้รวมทั้งหมด</t>
  </si>
  <si>
    <t>ผลตอบแทน</t>
  </si>
  <si>
    <t>รายได้เหนือต้นทุนเงินสด</t>
  </si>
  <si>
    <t>รายได้เหนือต้นทุนผันแปร</t>
  </si>
  <si>
    <t>AIV</t>
  </si>
  <si>
    <t xml:space="preserve">   ค่าโดรนพ่นฮอร์โมน ยาหนอน</t>
  </si>
  <si>
    <t>ค่าพลังงานสูบน้ำ</t>
  </si>
  <si>
    <t>ร้อยละ</t>
  </si>
  <si>
    <t>กำไรสุทธิ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</si>
</sst>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0" fontId="3" fillId="3" borderId="0" xfId="2"/>
    <xf numFmtId="0" fontId="5" fillId="0" borderId="0" xfId="0" applyFont="1"/>
    <xf numFmtId="164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0" fontId="0" fillId="5" borderId="0" xfId="0" applyFill="1"/>
    <xf numFmtId="43" fontId="0" fillId="5" borderId="0" xfId="0" applyNumberFormat="1" applyFill="1"/>
    <xf numFmtId="164" fontId="0" fillId="5" borderId="0" xfId="0" applyNumberFormat="1" applyFill="1"/>
    <xf numFmtId="0" fontId="0" fillId="6" borderId="0" xfId="0" applyFill="1"/>
    <xf numFmtId="0" fontId="1" fillId="0" borderId="0" xfId="0" applyFont="1"/>
    <xf numFmtId="0" fontId="4" fillId="7" borderId="0" xfId="0" applyFont="1" applyFill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2F23-FB47-451B-929E-A96F39CAF16B}">
  <dimension ref="A1:H4"/>
  <sheetViews>
    <sheetView zoomScaleNormal="100" workbookViewId="0">
      <selection activeCell="H4" sqref="H4"/>
    </sheetView>
  </sheetViews>
  <sheetFormatPr defaultRowHeight="14.5"/>
  <cols>
    <col min="1" max="1" width="30.453125" bestFit="1" customWidth="1"/>
    <col min="2" max="2" width="13.81640625" bestFit="1" customWidth="1"/>
    <col min="3" max="3" width="14.54296875" customWidth="1"/>
    <col min="4" max="4" width="10.1796875" customWidth="1"/>
    <col min="5" max="6" width="16" bestFit="1" customWidth="1"/>
    <col min="7" max="7" width="26.1796875" bestFit="1" customWidth="1"/>
    <col min="8" max="8" width="28.2695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12</v>
      </c>
      <c r="B2" s="1">
        <f>3600*10</f>
        <v>36000</v>
      </c>
      <c r="C2">
        <v>5</v>
      </c>
      <c r="D2">
        <v>0</v>
      </c>
      <c r="E2">
        <v>1</v>
      </c>
      <c r="F2" s="2">
        <f>B2/C2</f>
        <v>7200</v>
      </c>
      <c r="G2" s="1">
        <f>+F2</f>
        <v>7200</v>
      </c>
      <c r="H2" s="1">
        <f>+G2/2</f>
        <v>3600</v>
      </c>
    </row>
    <row r="3" spans="1:8">
      <c r="A3" t="s">
        <v>43</v>
      </c>
      <c r="G3" s="1"/>
      <c r="H3" s="1">
        <f>+((B2+D2)/2)/2</f>
        <v>9000</v>
      </c>
    </row>
    <row r="4" spans="1:8">
      <c r="A4" t="s">
        <v>35</v>
      </c>
      <c r="H4" s="9">
        <f>+H3*3%*0.5</f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34C4-A23C-4B96-8603-E6FAC1661948}">
  <dimension ref="A1:E34"/>
  <sheetViews>
    <sheetView tabSelected="1" zoomScale="90" zoomScaleNormal="90" workbookViewId="0">
      <selection activeCell="A33" sqref="A31:A33"/>
    </sheetView>
  </sheetViews>
  <sheetFormatPr defaultRowHeight="14.5"/>
  <cols>
    <col min="1" max="1" width="27.54296875" customWidth="1"/>
    <col min="2" max="2" width="11.54296875" bestFit="1" customWidth="1"/>
    <col min="3" max="4" width="15" bestFit="1" customWidth="1"/>
  </cols>
  <sheetData>
    <row r="1" spans="1:5">
      <c r="D1" t="s">
        <v>14</v>
      </c>
    </row>
    <row r="2" spans="1:5">
      <c r="A2" s="22" t="s">
        <v>0</v>
      </c>
      <c r="B2" s="22" t="s">
        <v>8</v>
      </c>
      <c r="C2" s="22" t="s">
        <v>9</v>
      </c>
      <c r="D2" s="22" t="s">
        <v>10</v>
      </c>
      <c r="E2" s="22" t="s">
        <v>46</v>
      </c>
    </row>
    <row r="3" spans="1:5">
      <c r="A3" s="12" t="s">
        <v>13</v>
      </c>
      <c r="B3" s="13">
        <f>SUM(B4:B19)</f>
        <v>67450</v>
      </c>
      <c r="C3" s="13">
        <f>SUM(C4:C20)</f>
        <v>5221.5625</v>
      </c>
      <c r="D3" s="14">
        <f>SUM(B3:C3)</f>
        <v>72671.5625</v>
      </c>
      <c r="E3" s="15">
        <f>D3/$D$26%</f>
        <v>89.05112563710793</v>
      </c>
    </row>
    <row r="4" spans="1:5">
      <c r="A4" s="21" t="s">
        <v>15</v>
      </c>
      <c r="B4" s="10"/>
      <c r="C4" s="10"/>
      <c r="D4" s="10"/>
      <c r="E4" s="11"/>
    </row>
    <row r="5" spans="1:5">
      <c r="A5" t="s">
        <v>16</v>
      </c>
      <c r="B5" s="1">
        <f>1.5*10*950</f>
        <v>14250</v>
      </c>
      <c r="D5" s="2">
        <f>B5+C5</f>
        <v>14250</v>
      </c>
      <c r="E5" s="11">
        <f t="shared" ref="E5:E26" si="0">D5/$D$26%</f>
        <v>17.461830964881042</v>
      </c>
    </row>
    <row r="6" spans="1:5">
      <c r="A6" t="s">
        <v>17</v>
      </c>
      <c r="B6" s="1">
        <f>320*10</f>
        <v>3200</v>
      </c>
      <c r="D6" s="2">
        <f t="shared" ref="D6:D20" si="1">B6+C6</f>
        <v>3200</v>
      </c>
      <c r="E6" s="11">
        <f t="shared" si="0"/>
        <v>3.9212532693066202</v>
      </c>
    </row>
    <row r="7" spans="1:5">
      <c r="A7" t="s">
        <v>18</v>
      </c>
      <c r="B7" s="1">
        <f>0.5*10*1500</f>
        <v>7500</v>
      </c>
      <c r="D7" s="2">
        <f t="shared" si="1"/>
        <v>7500</v>
      </c>
      <c r="E7" s="11">
        <f t="shared" si="0"/>
        <v>9.1904373499373904</v>
      </c>
    </row>
    <row r="8" spans="1:5">
      <c r="A8" t="s">
        <v>19</v>
      </c>
      <c r="B8" s="1">
        <f>1*10*1500</f>
        <v>15000</v>
      </c>
      <c r="D8" s="2">
        <f t="shared" si="1"/>
        <v>15000</v>
      </c>
      <c r="E8" s="11">
        <f t="shared" si="0"/>
        <v>18.380874699874781</v>
      </c>
    </row>
    <row r="9" spans="1:5">
      <c r="A9" t="s">
        <v>20</v>
      </c>
      <c r="D9" s="2"/>
      <c r="E9" s="11"/>
    </row>
    <row r="10" spans="1:5">
      <c r="A10" t="s">
        <v>21</v>
      </c>
      <c r="B10" s="1"/>
      <c r="C10" s="1">
        <f>15*320</f>
        <v>4800</v>
      </c>
      <c r="D10" s="2">
        <f t="shared" si="1"/>
        <v>4800</v>
      </c>
      <c r="E10" s="11">
        <f t="shared" si="0"/>
        <v>5.8818799039599297</v>
      </c>
    </row>
    <row r="11" spans="1:5">
      <c r="A11" t="s">
        <v>22</v>
      </c>
      <c r="B11" s="1"/>
      <c r="C11" s="1"/>
      <c r="D11" s="2"/>
      <c r="E11" s="11"/>
    </row>
    <row r="12" spans="1:5">
      <c r="A12" t="s">
        <v>23</v>
      </c>
      <c r="B12" s="1">
        <f>700*10</f>
        <v>7000</v>
      </c>
      <c r="C12" s="1"/>
      <c r="D12" s="2">
        <f t="shared" si="1"/>
        <v>7000</v>
      </c>
      <c r="E12" s="11">
        <f t="shared" si="0"/>
        <v>8.5777415266082304</v>
      </c>
    </row>
    <row r="13" spans="1:5">
      <c r="A13" t="s">
        <v>34</v>
      </c>
      <c r="B13" s="1">
        <f>10*100</f>
        <v>1000</v>
      </c>
      <c r="C13" s="1"/>
      <c r="D13" s="2">
        <f t="shared" si="1"/>
        <v>1000</v>
      </c>
      <c r="E13" s="11">
        <f t="shared" si="0"/>
        <v>1.2253916466583188</v>
      </c>
    </row>
    <row r="14" spans="1:5">
      <c r="A14" t="s">
        <v>44</v>
      </c>
      <c r="B14" s="1">
        <f>2*300*10</f>
        <v>6000</v>
      </c>
      <c r="C14" s="1"/>
      <c r="D14" s="2">
        <f t="shared" si="1"/>
        <v>6000</v>
      </c>
      <c r="E14" s="11">
        <f t="shared" si="0"/>
        <v>7.3523498799499123</v>
      </c>
    </row>
    <row r="15" spans="1:5">
      <c r="A15" t="s">
        <v>24</v>
      </c>
      <c r="B15" s="1"/>
      <c r="C15" s="1"/>
      <c r="D15" s="2"/>
      <c r="E15" s="11">
        <f t="shared" si="0"/>
        <v>0</v>
      </c>
    </row>
    <row r="16" spans="1:5">
      <c r="A16" t="s">
        <v>25</v>
      </c>
      <c r="B16" s="1">
        <f>250*10</f>
        <v>2500</v>
      </c>
      <c r="C16" s="1"/>
      <c r="D16" s="2">
        <f t="shared" si="1"/>
        <v>2500</v>
      </c>
      <c r="E16" s="11">
        <f t="shared" si="0"/>
        <v>3.0634791166457971</v>
      </c>
    </row>
    <row r="17" spans="1:5">
      <c r="A17" t="s">
        <v>26</v>
      </c>
      <c r="B17" s="1">
        <f>900*10</f>
        <v>9000</v>
      </c>
      <c r="C17" s="1"/>
      <c r="D17" s="2">
        <f t="shared" si="1"/>
        <v>9000</v>
      </c>
      <c r="E17" s="11">
        <f t="shared" si="0"/>
        <v>11.028524819924868</v>
      </c>
    </row>
    <row r="18" spans="1:5">
      <c r="A18" t="s">
        <v>27</v>
      </c>
      <c r="B18" s="1"/>
      <c r="C18" s="1"/>
      <c r="D18" s="2"/>
      <c r="E18" s="11"/>
    </row>
    <row r="19" spans="1:5">
      <c r="A19" t="s">
        <v>45</v>
      </c>
      <c r="B19" s="1">
        <f>200*10</f>
        <v>2000</v>
      </c>
      <c r="C19" s="1"/>
      <c r="D19" s="2">
        <f t="shared" si="1"/>
        <v>2000</v>
      </c>
      <c r="E19" s="11">
        <f t="shared" si="0"/>
        <v>2.4507832933166376</v>
      </c>
    </row>
    <row r="20" spans="1:5">
      <c r="A20" t="s">
        <v>28</v>
      </c>
      <c r="B20" s="1"/>
      <c r="C20" s="1">
        <f>+B3*1.25%*0.5</f>
        <v>421.5625</v>
      </c>
      <c r="D20" s="2">
        <f t="shared" si="1"/>
        <v>421.5625</v>
      </c>
      <c r="E20" s="11">
        <f t="shared" si="0"/>
        <v>0.51657916604439746</v>
      </c>
    </row>
    <row r="21" spans="1:5">
      <c r="A21" s="3" t="s">
        <v>29</v>
      </c>
      <c r="B21" s="4">
        <f>SUM(B22:B25)</f>
        <v>5200</v>
      </c>
      <c r="C21" s="4">
        <f>SUM(C22:C25)</f>
        <v>3735</v>
      </c>
      <c r="D21" s="5">
        <f>SUM(B21:C21)</f>
        <v>8935</v>
      </c>
      <c r="E21" s="16">
        <f t="shared" si="0"/>
        <v>10.948874362892077</v>
      </c>
    </row>
    <row r="22" spans="1:5">
      <c r="A22" t="s">
        <v>30</v>
      </c>
      <c r="B22" s="1">
        <f>1000/2*10</f>
        <v>5000</v>
      </c>
      <c r="C22" s="1"/>
      <c r="D22" s="2">
        <f>B22+C22</f>
        <v>5000</v>
      </c>
      <c r="E22" s="11">
        <f t="shared" si="0"/>
        <v>6.1269582332915942</v>
      </c>
    </row>
    <row r="23" spans="1:5">
      <c r="A23" t="s">
        <v>31</v>
      </c>
      <c r="B23" s="1">
        <f>20*10</f>
        <v>200</v>
      </c>
      <c r="C23" s="1"/>
      <c r="D23" s="2"/>
      <c r="E23" s="11"/>
    </row>
    <row r="24" spans="1:5">
      <c r="A24" t="s">
        <v>32</v>
      </c>
      <c r="B24" s="1"/>
      <c r="C24" s="1">
        <f>+มูลค่าสินทรัพย์ถาวร!H2</f>
        <v>3600</v>
      </c>
      <c r="D24" s="2">
        <f t="shared" ref="D24:D25" si="2">B24+C24</f>
        <v>3600</v>
      </c>
      <c r="E24" s="11">
        <f t="shared" si="0"/>
        <v>4.4114099279699479</v>
      </c>
    </row>
    <row r="25" spans="1:5">
      <c r="A25" t="s">
        <v>33</v>
      </c>
      <c r="C25">
        <f>+มูลค่าสินทรัพย์ถาวร!H4</f>
        <v>135</v>
      </c>
      <c r="D25" s="2">
        <f t="shared" si="2"/>
        <v>135</v>
      </c>
      <c r="E25" s="11">
        <f t="shared" si="0"/>
        <v>0.16542787229887304</v>
      </c>
    </row>
    <row r="26" spans="1:5">
      <c r="A26" s="17" t="s">
        <v>36</v>
      </c>
      <c r="B26" s="18">
        <f>+B3+B21</f>
        <v>72650</v>
      </c>
      <c r="C26" s="18">
        <f>+C3+C21</f>
        <v>8956.5625</v>
      </c>
      <c r="D26" s="18">
        <f>+D3+D21</f>
        <v>81606.5625</v>
      </c>
      <c r="E26" s="19">
        <f t="shared" si="0"/>
        <v>100</v>
      </c>
    </row>
    <row r="27" spans="1:5">
      <c r="A27" t="s">
        <v>37</v>
      </c>
      <c r="B27" s="1">
        <f>2430*10*6.5</f>
        <v>157950</v>
      </c>
    </row>
    <row r="28" spans="1:5">
      <c r="A28" t="s">
        <v>38</v>
      </c>
      <c r="B28" s="1">
        <f>360*10</f>
        <v>3600</v>
      </c>
    </row>
    <row r="29" spans="1:5">
      <c r="A29" t="s">
        <v>39</v>
      </c>
      <c r="B29" s="1">
        <f>SUM(B27:B28)</f>
        <v>161550</v>
      </c>
    </row>
    <row r="30" spans="1:5">
      <c r="A30" s="20" t="s">
        <v>40</v>
      </c>
      <c r="B30" s="20"/>
      <c r="C30" s="20" t="s">
        <v>14</v>
      </c>
      <c r="D30" s="20" t="s">
        <v>11</v>
      </c>
    </row>
    <row r="31" spans="1:5">
      <c r="A31" t="s">
        <v>41</v>
      </c>
      <c r="C31" s="2">
        <f>+B29-B26</f>
        <v>88900</v>
      </c>
      <c r="D31" s="1">
        <f>+C31/10</f>
        <v>8890</v>
      </c>
    </row>
    <row r="32" spans="1:5">
      <c r="A32" t="s">
        <v>42</v>
      </c>
      <c r="C32" s="2">
        <f>+B29-D3</f>
        <v>88878.4375</v>
      </c>
      <c r="D32" s="1">
        <f>+C32/10</f>
        <v>8887.84375</v>
      </c>
    </row>
    <row r="33" spans="1:4">
      <c r="A33" s="6" t="s">
        <v>47</v>
      </c>
      <c r="B33" s="6"/>
      <c r="C33" s="7">
        <f>+B29-D26</f>
        <v>79943.4375</v>
      </c>
      <c r="D33" s="8">
        <f>+C33/10</f>
        <v>7994.34375</v>
      </c>
    </row>
    <row r="34" spans="1:4">
      <c r="C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มูลค่าสินทรัพย์ถาวร</vt:lpstr>
      <vt:lpstr>ต้นทุนและผลตอบแทนของข้าวโพดหวาน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kulapa kuldilok</dc:creator>
  <cp:lastModifiedBy>suwanna sayruamyat</cp:lastModifiedBy>
  <dcterms:created xsi:type="dcterms:W3CDTF">2023-09-04T02:27:12Z</dcterms:created>
  <dcterms:modified xsi:type="dcterms:W3CDTF">2024-07-01T04:11:17Z</dcterms:modified>
</cp:coreProperties>
</file>