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ku.sharepoint.com/sites/PigPork/Shared Documents/Training/CBA/Case study/"/>
    </mc:Choice>
  </mc:AlternateContent>
  <xr:revisionPtr revIDLastSave="33" documentId="13_ncr:1_{EB1D537D-1622-A349-8489-533BA1A71E20}" xr6:coauthVersionLast="47" xr6:coauthVersionMax="47" xr10:uidLastSave="{AA0B0F2D-9CAA-40A0-9AC6-6C70B4D2C70A}"/>
  <bookViews>
    <workbookView xWindow="15150" yWindow="850" windowWidth="22880" windowHeight="16630" activeTab="6" xr2:uid="{00000000-000D-0000-FFFF-FFFF00000000}"/>
  </bookViews>
  <sheets>
    <sheet name="ค่าเสื่อม" sheetId="1" r:id="rId1"/>
    <sheet name="CBA" sheetId="3" r:id="rId2"/>
    <sheet name="Investment analysis" sheetId="6" r:id="rId3"/>
    <sheet name="การลงทุนและค่าเสื่อม" sheetId="7" r:id="rId4"/>
    <sheet name="CBA - Practice" sheetId="8" r:id="rId5"/>
    <sheet name="Investment analysis - Practice" sheetId="9" r:id="rId6"/>
    <sheet name="Price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9" l="1"/>
  <c r="N9" i="9"/>
  <c r="M9" i="9"/>
  <c r="L9" i="9"/>
  <c r="K9" i="9"/>
  <c r="J9" i="9"/>
  <c r="I9" i="9"/>
  <c r="H9" i="9"/>
  <c r="G9" i="9"/>
  <c r="F9" i="9"/>
  <c r="E9" i="9"/>
  <c r="D23" i="7"/>
  <c r="D9" i="9" s="1"/>
  <c r="D34" i="9" s="1"/>
  <c r="B38" i="9"/>
  <c r="E15" i="9"/>
  <c r="B45" i="9"/>
  <c r="M45" i="9" s="1"/>
  <c r="I41" i="9"/>
  <c r="H41" i="9"/>
  <c r="G41" i="9"/>
  <c r="F41" i="9"/>
  <c r="E41" i="9"/>
  <c r="D41" i="9"/>
  <c r="J38" i="9"/>
  <c r="M38" i="9" s="1"/>
  <c r="N33" i="9"/>
  <c r="M33" i="9"/>
  <c r="L33" i="9"/>
  <c r="K33" i="9"/>
  <c r="J33" i="9"/>
  <c r="I33" i="9"/>
  <c r="H33" i="9"/>
  <c r="G33" i="9"/>
  <c r="F33" i="9"/>
  <c r="E33" i="9"/>
  <c r="E32" i="9"/>
  <c r="J31" i="9"/>
  <c r="L31" i="9" s="1"/>
  <c r="J28" i="9"/>
  <c r="L28" i="9" s="1"/>
  <c r="B27" i="9"/>
  <c r="J27" i="9" s="1"/>
  <c r="M27" i="9" s="1"/>
  <c r="B26" i="9"/>
  <c r="E26" i="9" s="1"/>
  <c r="B25" i="9"/>
  <c r="E25" i="9" s="1"/>
  <c r="J23" i="9"/>
  <c r="K23" i="9" s="1"/>
  <c r="K21" i="9" s="1"/>
  <c r="E22" i="9"/>
  <c r="G22" i="9" s="1"/>
  <c r="G21" i="9" s="1"/>
  <c r="E20" i="9"/>
  <c r="K20" i="9" s="1"/>
  <c r="J19" i="9"/>
  <c r="M19" i="9" s="1"/>
  <c r="M17" i="9" s="1"/>
  <c r="E18" i="9"/>
  <c r="I18" i="9" s="1"/>
  <c r="I17" i="9" s="1"/>
  <c r="E14" i="9"/>
  <c r="B4" i="9"/>
  <c r="E13" i="9" s="1"/>
  <c r="B15" i="8"/>
  <c r="C20" i="8"/>
  <c r="C19" i="8"/>
  <c r="B18" i="8"/>
  <c r="D20" i="8"/>
  <c r="D19" i="8"/>
  <c r="C18" i="8"/>
  <c r="D18" i="8" s="1"/>
  <c r="B17" i="8"/>
  <c r="D15" i="8"/>
  <c r="B14" i="8"/>
  <c r="D14" i="8" s="1"/>
  <c r="B13" i="8"/>
  <c r="D13" i="8" s="1"/>
  <c r="B12" i="8"/>
  <c r="D12" i="8" s="1"/>
  <c r="C11" i="8"/>
  <c r="D11" i="8" s="1"/>
  <c r="B9" i="8"/>
  <c r="D9" i="8" s="1"/>
  <c r="B8" i="8"/>
  <c r="B7" i="8"/>
  <c r="D7" i="8" s="1"/>
  <c r="G5" i="8"/>
  <c r="G8" i="8" s="1"/>
  <c r="D24" i="8" s="1"/>
  <c r="C34" i="7"/>
  <c r="C32" i="7"/>
  <c r="C30" i="7"/>
  <c r="O22" i="7"/>
  <c r="N22" i="7"/>
  <c r="J22" i="7"/>
  <c r="K22" i="7" s="1"/>
  <c r="L22" i="7" s="1"/>
  <c r="G22" i="7"/>
  <c r="I22" i="7" s="1"/>
  <c r="O21" i="7"/>
  <c r="N21" i="7"/>
  <c r="J21" i="7"/>
  <c r="K21" i="7" s="1"/>
  <c r="L21" i="7" s="1"/>
  <c r="G21" i="7"/>
  <c r="I21" i="7" s="1"/>
  <c r="O20" i="7"/>
  <c r="N20" i="7"/>
  <c r="J20" i="7"/>
  <c r="K20" i="7" s="1"/>
  <c r="L20" i="7" s="1"/>
  <c r="G20" i="7"/>
  <c r="I20" i="7" s="1"/>
  <c r="C36" i="7"/>
  <c r="O19" i="7"/>
  <c r="N19" i="7"/>
  <c r="J19" i="7"/>
  <c r="K19" i="7" s="1"/>
  <c r="L19" i="7" s="1"/>
  <c r="G19" i="7"/>
  <c r="I19" i="7" s="1"/>
  <c r="O18" i="7"/>
  <c r="N18" i="7"/>
  <c r="J18" i="7"/>
  <c r="K18" i="7" s="1"/>
  <c r="L18" i="7" s="1"/>
  <c r="G18" i="7"/>
  <c r="I18" i="7" s="1"/>
  <c r="O17" i="7"/>
  <c r="N17" i="7"/>
  <c r="J17" i="7"/>
  <c r="K17" i="7" s="1"/>
  <c r="L17" i="7" s="1"/>
  <c r="G17" i="7"/>
  <c r="I17" i="7" s="1"/>
  <c r="O16" i="7"/>
  <c r="N16" i="7"/>
  <c r="J16" i="7"/>
  <c r="K16" i="7" s="1"/>
  <c r="L16" i="7" s="1"/>
  <c r="G16" i="7"/>
  <c r="I16" i="7" s="1"/>
  <c r="O15" i="7"/>
  <c r="N15" i="7"/>
  <c r="J15" i="7"/>
  <c r="K15" i="7" s="1"/>
  <c r="L15" i="7" s="1"/>
  <c r="G15" i="7"/>
  <c r="I15" i="7" s="1"/>
  <c r="N14" i="7"/>
  <c r="J14" i="7"/>
  <c r="K14" i="7" s="1"/>
  <c r="L14" i="7" s="1"/>
  <c r="G14" i="7"/>
  <c r="O14" i="7" s="1"/>
  <c r="O13" i="7"/>
  <c r="N13" i="7"/>
  <c r="J13" i="7"/>
  <c r="K13" i="7" s="1"/>
  <c r="L13" i="7" s="1"/>
  <c r="G13" i="7"/>
  <c r="I13" i="7" s="1"/>
  <c r="O12" i="7"/>
  <c r="N12" i="7"/>
  <c r="J12" i="7"/>
  <c r="K12" i="7" s="1"/>
  <c r="L12" i="7" s="1"/>
  <c r="G12" i="7"/>
  <c r="I12" i="7" s="1"/>
  <c r="O11" i="7"/>
  <c r="N11" i="7"/>
  <c r="J11" i="7"/>
  <c r="K11" i="7" s="1"/>
  <c r="L11" i="7" s="1"/>
  <c r="G11" i="7"/>
  <c r="I11" i="7" s="1"/>
  <c r="O10" i="7"/>
  <c r="N10" i="7"/>
  <c r="J10" i="7"/>
  <c r="K10" i="7" s="1"/>
  <c r="L10" i="7" s="1"/>
  <c r="G10" i="7"/>
  <c r="I10" i="7" s="1"/>
  <c r="O9" i="7"/>
  <c r="N9" i="7"/>
  <c r="J9" i="7"/>
  <c r="K9" i="7" s="1"/>
  <c r="L9" i="7" s="1"/>
  <c r="G9" i="7"/>
  <c r="I9" i="7" s="1"/>
  <c r="O8" i="7"/>
  <c r="N8" i="7"/>
  <c r="G8" i="7"/>
  <c r="I8" i="7" s="1"/>
  <c r="N7" i="7"/>
  <c r="J7" i="7"/>
  <c r="K7" i="7" s="1"/>
  <c r="L7" i="7" s="1"/>
  <c r="G7" i="7"/>
  <c r="I7" i="7" s="1"/>
  <c r="N6" i="7"/>
  <c r="N23" i="7" s="1"/>
  <c r="J6" i="7"/>
  <c r="K6" i="7" s="1"/>
  <c r="L6" i="7" s="1"/>
  <c r="G6" i="7"/>
  <c r="I6" i="7" s="1"/>
  <c r="C27" i="7"/>
  <c r="E34" i="6"/>
  <c r="F34" i="6"/>
  <c r="G34" i="6"/>
  <c r="H34" i="6"/>
  <c r="I34" i="6"/>
  <c r="J34" i="6"/>
  <c r="K34" i="6"/>
  <c r="L34" i="6"/>
  <c r="M34" i="6"/>
  <c r="N34" i="6"/>
  <c r="D34" i="6"/>
  <c r="F11" i="6"/>
  <c r="G11" i="6"/>
  <c r="H11" i="6"/>
  <c r="I11" i="6"/>
  <c r="J11" i="6"/>
  <c r="K11" i="6"/>
  <c r="L11" i="6"/>
  <c r="M11" i="6"/>
  <c r="N11" i="6"/>
  <c r="E11" i="6"/>
  <c r="B7" i="3"/>
  <c r="B8" i="3"/>
  <c r="N7" i="1"/>
  <c r="N8" i="1"/>
  <c r="N6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B12" i="3"/>
  <c r="G29" i="3"/>
  <c r="C11" i="3" s="1"/>
  <c r="B14" i="3"/>
  <c r="B13" i="3"/>
  <c r="K9" i="3"/>
  <c r="C18" i="3"/>
  <c r="F29" i="6"/>
  <c r="G29" i="6"/>
  <c r="H29" i="6"/>
  <c r="I29" i="6"/>
  <c r="J29" i="6"/>
  <c r="K29" i="6"/>
  <c r="L29" i="6"/>
  <c r="M29" i="6"/>
  <c r="N29" i="6"/>
  <c r="E29" i="6"/>
  <c r="F33" i="6"/>
  <c r="G33" i="6"/>
  <c r="H33" i="6"/>
  <c r="I33" i="6"/>
  <c r="J33" i="6"/>
  <c r="K33" i="6"/>
  <c r="L33" i="6"/>
  <c r="M33" i="6"/>
  <c r="N33" i="6"/>
  <c r="E33" i="6"/>
  <c r="G5" i="3"/>
  <c r="G8" i="3" s="1"/>
  <c r="D24" i="3" s="1"/>
  <c r="E17" i="9" l="1"/>
  <c r="E12" i="9"/>
  <c r="G18" i="9"/>
  <c r="G17" i="9" s="1"/>
  <c r="L23" i="9"/>
  <c r="L21" i="9" s="1"/>
  <c r="F18" i="9"/>
  <c r="F17" i="9" s="1"/>
  <c r="J21" i="9"/>
  <c r="M23" i="9"/>
  <c r="M21" i="9" s="1"/>
  <c r="E29" i="9"/>
  <c r="F32" i="9"/>
  <c r="D42" i="9"/>
  <c r="N25" i="9"/>
  <c r="J25" i="9"/>
  <c r="F25" i="9"/>
  <c r="E24" i="9"/>
  <c r="M25" i="9"/>
  <c r="I25" i="9"/>
  <c r="L25" i="9"/>
  <c r="H25" i="9"/>
  <c r="K25" i="9"/>
  <c r="G25" i="9"/>
  <c r="K26" i="9"/>
  <c r="G26" i="9"/>
  <c r="N26" i="9"/>
  <c r="J26" i="9"/>
  <c r="F26" i="9"/>
  <c r="M26" i="9"/>
  <c r="I26" i="9"/>
  <c r="L26" i="9"/>
  <c r="H26" i="9"/>
  <c r="N19" i="9"/>
  <c r="N17" i="9" s="1"/>
  <c r="H20" i="9"/>
  <c r="L20" i="9"/>
  <c r="H22" i="9"/>
  <c r="H21" i="9" s="1"/>
  <c r="N27" i="9"/>
  <c r="M28" i="9"/>
  <c r="J30" i="9"/>
  <c r="M31" i="9"/>
  <c r="N38" i="9"/>
  <c r="F45" i="9"/>
  <c r="F47" i="9" s="1"/>
  <c r="J45" i="9"/>
  <c r="N45" i="9"/>
  <c r="K19" i="9"/>
  <c r="K17" i="9" s="1"/>
  <c r="I20" i="9"/>
  <c r="M20" i="9"/>
  <c r="I22" i="9"/>
  <c r="I21" i="9" s="1"/>
  <c r="K27" i="9"/>
  <c r="N28" i="9"/>
  <c r="N31" i="9"/>
  <c r="K38" i="9"/>
  <c r="G45" i="9"/>
  <c r="G47" i="9" s="1"/>
  <c r="K45" i="9"/>
  <c r="J17" i="9"/>
  <c r="H18" i="9"/>
  <c r="H17" i="9" s="1"/>
  <c r="L19" i="9"/>
  <c r="L17" i="9" s="1"/>
  <c r="F20" i="9"/>
  <c r="J20" i="9"/>
  <c r="N20" i="9"/>
  <c r="F22" i="9"/>
  <c r="F21" i="9" s="1"/>
  <c r="N23" i="9"/>
  <c r="N21" i="9" s="1"/>
  <c r="L27" i="9"/>
  <c r="K28" i="9"/>
  <c r="K31" i="9"/>
  <c r="B37" i="9"/>
  <c r="J37" i="9" s="1"/>
  <c r="L38" i="9"/>
  <c r="D45" i="9"/>
  <c r="D47" i="9" s="1"/>
  <c r="H45" i="9"/>
  <c r="H47" i="9" s="1"/>
  <c r="L45" i="9"/>
  <c r="G20" i="9"/>
  <c r="E21" i="9"/>
  <c r="E45" i="9"/>
  <c r="E47" i="9" s="1"/>
  <c r="I45" i="9"/>
  <c r="I47" i="9" s="1"/>
  <c r="B5" i="8"/>
  <c r="C16" i="8" s="1"/>
  <c r="C17" i="8"/>
  <c r="D17" i="8"/>
  <c r="D8" i="8"/>
  <c r="I23" i="7"/>
  <c r="I14" i="7"/>
  <c r="O6" i="7"/>
  <c r="O23" i="7" s="1"/>
  <c r="J8" i="7"/>
  <c r="K8" i="7" s="1"/>
  <c r="L8" i="7" s="1"/>
  <c r="L23" i="7" s="1"/>
  <c r="B9" i="3"/>
  <c r="K24" i="9" l="1"/>
  <c r="E11" i="9"/>
  <c r="E34" i="9" s="1"/>
  <c r="E42" i="9" s="1"/>
  <c r="G24" i="9"/>
  <c r="M24" i="9"/>
  <c r="N24" i="9"/>
  <c r="N37" i="9"/>
  <c r="N39" i="9" s="1"/>
  <c r="N41" i="9" s="1"/>
  <c r="M37" i="9"/>
  <c r="M39" i="9" s="1"/>
  <c r="M41" i="9" s="1"/>
  <c r="J39" i="9"/>
  <c r="J41" i="9" s="1"/>
  <c r="L37" i="9"/>
  <c r="L39" i="9" s="1"/>
  <c r="L41" i="9" s="1"/>
  <c r="K37" i="9"/>
  <c r="K39" i="9" s="1"/>
  <c r="K41" i="9" s="1"/>
  <c r="H24" i="9"/>
  <c r="M30" i="9"/>
  <c r="L30" i="9"/>
  <c r="K30" i="9"/>
  <c r="N30" i="9"/>
  <c r="L24" i="9"/>
  <c r="F24" i="9"/>
  <c r="D46" i="9"/>
  <c r="E48" i="9" s="1"/>
  <c r="I24" i="9"/>
  <c r="J24" i="9"/>
  <c r="F29" i="9"/>
  <c r="G32" i="9"/>
  <c r="B21" i="8"/>
  <c r="D25" i="8" s="1"/>
  <c r="D28" i="8" s="1"/>
  <c r="D26" i="8"/>
  <c r="D32" i="8" s="1"/>
  <c r="B22" i="8"/>
  <c r="D16" i="8"/>
  <c r="C5" i="8"/>
  <c r="E46" i="9" l="1"/>
  <c r="F48" i="9" s="1"/>
  <c r="H32" i="9"/>
  <c r="G29" i="9"/>
  <c r="G11" i="9" s="1"/>
  <c r="G34" i="9" s="1"/>
  <c r="F11" i="9"/>
  <c r="F34" i="9" s="1"/>
  <c r="K47" i="9"/>
  <c r="N47" i="9"/>
  <c r="L47" i="9"/>
  <c r="J47" i="9"/>
  <c r="M47" i="9"/>
  <c r="B23" i="8"/>
  <c r="D31" i="8"/>
  <c r="D29" i="8"/>
  <c r="C21" i="8"/>
  <c r="D5" i="8"/>
  <c r="F46" i="9" l="1"/>
  <c r="F42" i="9"/>
  <c r="O47" i="9"/>
  <c r="G42" i="9"/>
  <c r="G46" i="9"/>
  <c r="H48" i="9" s="1"/>
  <c r="I32" i="9"/>
  <c r="H29" i="9"/>
  <c r="H11" i="9" s="1"/>
  <c r="H34" i="9" s="1"/>
  <c r="C23" i="8"/>
  <c r="C22" i="8"/>
  <c r="D21" i="8"/>
  <c r="H46" i="9" l="1"/>
  <c r="I48" i="9" s="1"/>
  <c r="H42" i="9"/>
  <c r="I29" i="9"/>
  <c r="I11" i="9" s="1"/>
  <c r="I34" i="9" s="1"/>
  <c r="J32" i="9"/>
  <c r="G48" i="9"/>
  <c r="D22" i="8"/>
  <c r="D27" i="8"/>
  <c r="D23" i="8"/>
  <c r="K32" i="9" l="1"/>
  <c r="J29" i="9"/>
  <c r="J11" i="9" s="1"/>
  <c r="J34" i="9" s="1"/>
  <c r="I46" i="9"/>
  <c r="I42" i="9"/>
  <c r="D33" i="8"/>
  <c r="D30" i="8"/>
  <c r="J48" i="9" l="1"/>
  <c r="J46" i="9"/>
  <c r="K48" i="9" s="1"/>
  <c r="J42" i="9"/>
  <c r="L32" i="9"/>
  <c r="K29" i="9"/>
  <c r="K11" i="9" s="1"/>
  <c r="K34" i="9" s="1"/>
  <c r="K46" i="9" l="1"/>
  <c r="K42" i="9"/>
  <c r="M32" i="9"/>
  <c r="L29" i="9"/>
  <c r="L11" i="9" s="1"/>
  <c r="L34" i="9" s="1"/>
  <c r="N32" i="9" l="1"/>
  <c r="N29" i="9" s="1"/>
  <c r="N11" i="9" s="1"/>
  <c r="N34" i="9" s="1"/>
  <c r="M29" i="9"/>
  <c r="M11" i="9" s="1"/>
  <c r="M34" i="9" s="1"/>
  <c r="L48" i="9"/>
  <c r="L46" i="9"/>
  <c r="M48" i="9" s="1"/>
  <c r="L42" i="9"/>
  <c r="M46" i="9" l="1"/>
  <c r="N48" i="9" s="1"/>
  <c r="O48" i="9" s="1"/>
  <c r="M42" i="9"/>
  <c r="N46" i="9"/>
  <c r="N42" i="9"/>
  <c r="B53" i="9" l="1"/>
  <c r="B55" i="9"/>
  <c r="O46" i="9"/>
  <c r="B57" i="9" s="1"/>
  <c r="B61" i="9"/>
  <c r="B51" i="9"/>
  <c r="B59" i="9"/>
  <c r="B65" i="9" l="1"/>
  <c r="B63" i="9"/>
  <c r="B45" i="6" l="1"/>
  <c r="E41" i="6"/>
  <c r="F41" i="6"/>
  <c r="G41" i="6"/>
  <c r="H41" i="6"/>
  <c r="I41" i="6"/>
  <c r="D41" i="6"/>
  <c r="O16" i="1"/>
  <c r="O17" i="1"/>
  <c r="O18" i="1"/>
  <c r="O19" i="1"/>
  <c r="O20" i="1"/>
  <c r="O21" i="1"/>
  <c r="O22" i="1"/>
  <c r="O15" i="1"/>
  <c r="O9" i="1"/>
  <c r="O10" i="1"/>
  <c r="O11" i="1"/>
  <c r="O12" i="1"/>
  <c r="O13" i="1"/>
  <c r="O8" i="1"/>
  <c r="E45" i="6" l="1"/>
  <c r="F45" i="6"/>
  <c r="G45" i="6"/>
  <c r="H45" i="6"/>
  <c r="H47" i="6" s="1"/>
  <c r="I45" i="6"/>
  <c r="J45" i="6"/>
  <c r="K45" i="6"/>
  <c r="L45" i="6"/>
  <c r="M45" i="6"/>
  <c r="N45" i="6"/>
  <c r="D45" i="6"/>
  <c r="J38" i="6"/>
  <c r="N38" i="6" s="1"/>
  <c r="B32" i="6"/>
  <c r="E32" i="6" s="1"/>
  <c r="J28" i="6"/>
  <c r="M28" i="6" s="1"/>
  <c r="J31" i="6"/>
  <c r="N31" i="6" s="1"/>
  <c r="B27" i="6"/>
  <c r="J27" i="6" s="1"/>
  <c r="L27" i="6" s="1"/>
  <c r="B25" i="6"/>
  <c r="E25" i="6" s="1"/>
  <c r="B26" i="6"/>
  <c r="E26" i="6" s="1"/>
  <c r="J23" i="6"/>
  <c r="M23" i="6" s="1"/>
  <c r="M21" i="6" s="1"/>
  <c r="J19" i="6"/>
  <c r="L19" i="6" s="1"/>
  <c r="L17" i="6" s="1"/>
  <c r="E22" i="6"/>
  <c r="G22" i="6" s="1"/>
  <c r="G21" i="6" s="1"/>
  <c r="E20" i="6"/>
  <c r="F20" i="6" s="1"/>
  <c r="E18" i="6"/>
  <c r="I18" i="6" s="1"/>
  <c r="I17" i="6" s="1"/>
  <c r="E14" i="6"/>
  <c r="B4" i="6"/>
  <c r="E13" i="6" s="1"/>
  <c r="E12" i="6" l="1"/>
  <c r="G47" i="6"/>
  <c r="F47" i="6"/>
  <c r="D47" i="6"/>
  <c r="I47" i="6"/>
  <c r="E47" i="6"/>
  <c r="B37" i="6"/>
  <c r="J37" i="6" s="1"/>
  <c r="L37" i="6" s="1"/>
  <c r="E24" i="6"/>
  <c r="M38" i="6"/>
  <c r="L38" i="6"/>
  <c r="K38" i="6"/>
  <c r="L28" i="6"/>
  <c r="K28" i="6"/>
  <c r="N28" i="6"/>
  <c r="F32" i="6"/>
  <c r="G32" i="6" s="1"/>
  <c r="H32" i="6" s="1"/>
  <c r="I32" i="6" s="1"/>
  <c r="J32" i="6" s="1"/>
  <c r="K32" i="6" s="1"/>
  <c r="L32" i="6" s="1"/>
  <c r="M32" i="6" s="1"/>
  <c r="N32" i="6" s="1"/>
  <c r="M31" i="6"/>
  <c r="L31" i="6"/>
  <c r="K31" i="6"/>
  <c r="J17" i="6"/>
  <c r="J26" i="6"/>
  <c r="G26" i="6"/>
  <c r="K26" i="6"/>
  <c r="F26" i="6"/>
  <c r="M26" i="6"/>
  <c r="N26" i="6"/>
  <c r="H26" i="6"/>
  <c r="L26" i="6"/>
  <c r="I26" i="6"/>
  <c r="N25" i="6"/>
  <c r="G25" i="6"/>
  <c r="K25" i="6"/>
  <c r="I25" i="6"/>
  <c r="I24" i="6" s="1"/>
  <c r="M25" i="6"/>
  <c r="J25" i="6"/>
  <c r="H25" i="6"/>
  <c r="L25" i="6"/>
  <c r="F25" i="6"/>
  <c r="L23" i="6"/>
  <c r="L21" i="6" s="1"/>
  <c r="K27" i="6"/>
  <c r="K23" i="6"/>
  <c r="K21" i="6" s="1"/>
  <c r="N27" i="6"/>
  <c r="N23" i="6"/>
  <c r="N21" i="6" s="1"/>
  <c r="J21" i="6"/>
  <c r="M27" i="6"/>
  <c r="E21" i="6"/>
  <c r="E17" i="6"/>
  <c r="J30" i="6"/>
  <c r="M20" i="6"/>
  <c r="L20" i="6"/>
  <c r="K20" i="6"/>
  <c r="N20" i="6"/>
  <c r="J20" i="6"/>
  <c r="H18" i="6"/>
  <c r="H17" i="6" s="1"/>
  <c r="F18" i="6"/>
  <c r="F17" i="6" s="1"/>
  <c r="K19" i="6"/>
  <c r="K17" i="6" s="1"/>
  <c r="F22" i="6"/>
  <c r="F21" i="6" s="1"/>
  <c r="N19" i="6"/>
  <c r="N17" i="6" s="1"/>
  <c r="H22" i="6"/>
  <c r="H21" i="6" s="1"/>
  <c r="M19" i="6"/>
  <c r="M17" i="6" s="1"/>
  <c r="G20" i="6"/>
  <c r="I20" i="6"/>
  <c r="I22" i="6"/>
  <c r="I21" i="6" s="1"/>
  <c r="H20" i="6"/>
  <c r="G18" i="6"/>
  <c r="G17" i="6" s="1"/>
  <c r="E42" i="6" l="1"/>
  <c r="N37" i="6"/>
  <c r="N39" i="6" s="1"/>
  <c r="J39" i="6"/>
  <c r="J41" i="6" s="1"/>
  <c r="M37" i="6"/>
  <c r="M39" i="6" s="1"/>
  <c r="M41" i="6" s="1"/>
  <c r="K37" i="6"/>
  <c r="K39" i="6" s="1"/>
  <c r="K41" i="6" s="1"/>
  <c r="L39" i="6"/>
  <c r="L41" i="6" s="1"/>
  <c r="L24" i="6"/>
  <c r="F24" i="6"/>
  <c r="M24" i="6"/>
  <c r="N24" i="6"/>
  <c r="H24" i="6"/>
  <c r="K24" i="6"/>
  <c r="J24" i="6"/>
  <c r="J46" i="6" s="1"/>
  <c r="G24" i="6"/>
  <c r="L30" i="6"/>
  <c r="M30" i="6"/>
  <c r="N30" i="6"/>
  <c r="K30" i="6"/>
  <c r="L46" i="6" l="1"/>
  <c r="H42" i="6"/>
  <c r="E46" i="6"/>
  <c r="F48" i="6" s="1"/>
  <c r="N46" i="6"/>
  <c r="F42" i="6"/>
  <c r="K47" i="6"/>
  <c r="J42" i="6"/>
  <c r="J47" i="6"/>
  <c r="L47" i="6"/>
  <c r="M47" i="6"/>
  <c r="H46" i="6" l="1"/>
  <c r="I48" i="6" s="1"/>
  <c r="M48" i="6"/>
  <c r="L42" i="6"/>
  <c r="F46" i="6"/>
  <c r="G48" i="6" s="1"/>
  <c r="K48" i="6"/>
  <c r="C30" i="1" l="1"/>
  <c r="G9" i="6" s="1"/>
  <c r="D7" i="1"/>
  <c r="G7" i="1" s="1"/>
  <c r="D9" i="1"/>
  <c r="G9" i="1" s="1"/>
  <c r="D10" i="1"/>
  <c r="G10" i="1" s="1"/>
  <c r="D11" i="1"/>
  <c r="G11" i="1" s="1"/>
  <c r="D12" i="1"/>
  <c r="G12" i="1" s="1"/>
  <c r="D13" i="1"/>
  <c r="G13" i="1" s="1"/>
  <c r="I13" i="1" s="1"/>
  <c r="D14" i="1"/>
  <c r="G14" i="1" s="1"/>
  <c r="D15" i="1"/>
  <c r="G15" i="1" s="1"/>
  <c r="D16" i="1"/>
  <c r="G16" i="1" s="1"/>
  <c r="D17" i="1"/>
  <c r="G17" i="1" s="1"/>
  <c r="D18" i="1"/>
  <c r="G18" i="1" s="1"/>
  <c r="I18" i="1" s="1"/>
  <c r="D19" i="1"/>
  <c r="G19" i="1" s="1"/>
  <c r="D20" i="1"/>
  <c r="C32" i="1" s="1"/>
  <c r="I9" i="6" s="1"/>
  <c r="D21" i="1"/>
  <c r="G21" i="1" s="1"/>
  <c r="I21" i="1" s="1"/>
  <c r="D22" i="1"/>
  <c r="G22" i="1" s="1"/>
  <c r="D6" i="1"/>
  <c r="J21" i="1"/>
  <c r="K21" i="1" s="1"/>
  <c r="L21" i="1" s="1"/>
  <c r="J18" i="1"/>
  <c r="K18" i="1" s="1"/>
  <c r="L18" i="1" s="1"/>
  <c r="J13" i="1"/>
  <c r="K13" i="1" s="1"/>
  <c r="L13" i="1" s="1"/>
  <c r="G42" i="6" l="1"/>
  <c r="G46" i="6"/>
  <c r="H48" i="6" s="1"/>
  <c r="I42" i="6"/>
  <c r="B53" i="6" s="1"/>
  <c r="I46" i="6"/>
  <c r="J48" i="6" s="1"/>
  <c r="C34" i="1"/>
  <c r="K9" i="6" s="1"/>
  <c r="K46" i="6" s="1"/>
  <c r="L48" i="6" s="1"/>
  <c r="G20" i="1"/>
  <c r="O14" i="1"/>
  <c r="C36" i="1"/>
  <c r="M9" i="6" s="1"/>
  <c r="M46" i="6" s="1"/>
  <c r="N48" i="6" s="1"/>
  <c r="M42" i="6" l="1"/>
  <c r="K42" i="6"/>
  <c r="B55" i="6"/>
  <c r="I17" i="1" l="1"/>
  <c r="J17" i="1"/>
  <c r="K17" i="1" s="1"/>
  <c r="L17" i="1" s="1"/>
  <c r="I12" i="1"/>
  <c r="I16" i="1"/>
  <c r="I19" i="1"/>
  <c r="I20" i="1"/>
  <c r="J16" i="1"/>
  <c r="K16" i="1" s="1"/>
  <c r="L16" i="1" s="1"/>
  <c r="J20" i="1"/>
  <c r="K20" i="1" s="1"/>
  <c r="L20" i="1" s="1"/>
  <c r="J19" i="1"/>
  <c r="K19" i="1" s="1"/>
  <c r="L19" i="1" s="1"/>
  <c r="J12" i="1"/>
  <c r="K12" i="1" s="1"/>
  <c r="L12" i="1" s="1"/>
  <c r="B8" i="1"/>
  <c r="D8" i="1" s="1"/>
  <c r="F6" i="1"/>
  <c r="G6" i="1" s="1"/>
  <c r="O6" i="1" s="1"/>
  <c r="O23" i="1" s="1"/>
  <c r="N40" i="6" s="1"/>
  <c r="N41" i="6" s="1"/>
  <c r="D18" i="3"/>
  <c r="N42" i="6" l="1"/>
  <c r="N47" i="6"/>
  <c r="O47" i="6" s="1"/>
  <c r="G8" i="1"/>
  <c r="C27" i="1"/>
  <c r="D9" i="6" s="1"/>
  <c r="D7" i="3"/>
  <c r="D13" i="3"/>
  <c r="B17" i="3"/>
  <c r="D8" i="3"/>
  <c r="D9" i="3"/>
  <c r="D12" i="3"/>
  <c r="D14" i="3"/>
  <c r="J9" i="1"/>
  <c r="J10" i="1"/>
  <c r="K10" i="1" s="1"/>
  <c r="L10" i="1" s="1"/>
  <c r="J11" i="1"/>
  <c r="J14" i="1"/>
  <c r="J15" i="1"/>
  <c r="J22" i="1"/>
  <c r="I9" i="1"/>
  <c r="I10" i="1"/>
  <c r="I11" i="1"/>
  <c r="I14" i="1"/>
  <c r="I15" i="1"/>
  <c r="I22" i="1"/>
  <c r="J8" i="1"/>
  <c r="J7" i="1"/>
  <c r="J6" i="1"/>
  <c r="D46" i="6" l="1"/>
  <c r="D42" i="6"/>
  <c r="B61" i="6" s="1"/>
  <c r="B51" i="6"/>
  <c r="B59" i="6"/>
  <c r="K9" i="1"/>
  <c r="L9" i="1" s="1"/>
  <c r="K7" i="1"/>
  <c r="L7" i="1" s="1"/>
  <c r="K15" i="1"/>
  <c r="L15" i="1" s="1"/>
  <c r="K14" i="1"/>
  <c r="L14" i="1" s="1"/>
  <c r="K22" i="1"/>
  <c r="L22" i="1" s="1"/>
  <c r="K8" i="1"/>
  <c r="L8" i="1" s="1"/>
  <c r="K6" i="1"/>
  <c r="L6" i="1" s="1"/>
  <c r="K11" i="1"/>
  <c r="L11" i="1" s="1"/>
  <c r="I6" i="1"/>
  <c r="N23" i="1"/>
  <c r="I7" i="1"/>
  <c r="D11" i="3"/>
  <c r="I8" i="1"/>
  <c r="E48" i="6" l="1"/>
  <c r="O48" i="6" s="1"/>
  <c r="O46" i="6"/>
  <c r="B57" i="6" s="1"/>
  <c r="B15" i="3"/>
  <c r="B5" i="3" s="1"/>
  <c r="B63" i="6"/>
  <c r="I23" i="1"/>
  <c r="L23" i="1"/>
  <c r="C20" i="3" s="1"/>
  <c r="B65" i="6" l="1"/>
  <c r="C19" i="3"/>
  <c r="D19" i="3" s="1"/>
  <c r="C16" i="3"/>
  <c r="C5" i="3" s="1"/>
  <c r="D26" i="3"/>
  <c r="D15" i="3"/>
  <c r="C17" i="3"/>
  <c r="B21" i="3"/>
  <c r="D25" i="3" s="1"/>
  <c r="D29" i="3" l="1"/>
  <c r="D32" i="3"/>
  <c r="D31" i="3"/>
  <c r="D28" i="3"/>
  <c r="B22" i="3"/>
  <c r="B23" i="3"/>
  <c r="D20" i="3"/>
  <c r="D17" i="3" s="1"/>
  <c r="D16" i="3"/>
  <c r="C21" i="3"/>
  <c r="D5" i="3"/>
  <c r="C22" i="3" l="1"/>
  <c r="C23" i="3"/>
  <c r="D21" i="3"/>
  <c r="D27" i="3" s="1"/>
  <c r="D33" i="3" l="1"/>
  <c r="D30" i="3"/>
  <c r="D22" i="3"/>
  <c r="D23" i="3"/>
</calcChain>
</file>

<file path=xl/sharedStrings.xml><?xml version="1.0" encoding="utf-8"?>
<sst xmlns="http://schemas.openxmlformats.org/spreadsheetml/2006/main" count="560" uniqueCount="203">
  <si>
    <t> </t>
  </si>
  <si>
    <t>มูลค่าซื้อ</t>
  </si>
  <si>
    <t>อายุการใช้งาน</t>
  </si>
  <si>
    <t>มูลค่าซาก</t>
  </si>
  <si>
    <t>ค่าเสื่อม/ปี</t>
  </si>
  <si>
    <t>สัดส่วนที่ใช้ในโคนม</t>
  </si>
  <si>
    <t>ค่าเสื่อม/ปี/โคนม</t>
  </si>
  <si>
    <t>บ่อน้ำบาดาล</t>
  </si>
  <si>
    <t>รถปิ๊กอัพ</t>
  </si>
  <si>
    <t>มอเตอร์ไซด์</t>
  </si>
  <si>
    <t>รถตัดหญ้า</t>
  </si>
  <si>
    <t> รวมค่าเสื่อม</t>
  </si>
  <si>
    <t>AIV</t>
  </si>
  <si>
    <t>ค่าเสียโอกาสของเงินทุน</t>
  </si>
  <si>
    <t xml:space="preserve"> รายการ</t>
  </si>
  <si>
    <t xml:space="preserve"> เป็นเงินสด</t>
  </si>
  <si>
    <t xml:space="preserve"> ไม่เป็นเงินสด</t>
  </si>
  <si>
    <t xml:space="preserve"> รวม</t>
  </si>
  <si>
    <t xml:space="preserve"> 1.ต้นทุนผันแปร</t>
  </si>
  <si>
    <t xml:space="preserve"> 1.1 ค่าวัสดุการเกษตร</t>
  </si>
  <si>
    <t xml:space="preserve">  </t>
  </si>
  <si>
    <t xml:space="preserve"> 1.2 แรงงานคน</t>
  </si>
  <si>
    <t xml:space="preserve">   -แรงงานครัวเรือน</t>
  </si>
  <si>
    <t xml:space="preserve"> 1.7 ค่าซ่อมบำรุง</t>
  </si>
  <si>
    <t xml:space="preserve"> 1.8 ค่าเสียโอกาสเงินทุนระยะสั้น</t>
  </si>
  <si>
    <t xml:space="preserve"> 2. ต้นทุนคงที่</t>
  </si>
  <si>
    <t xml:space="preserve"> 2.1 ค่าเสียโอกาสการใช้ที่ดินของตนเอง</t>
  </si>
  <si>
    <t xml:space="preserve"> 2.3 ค่าเสื่อมอุปกรณ์และโรงเรือน</t>
  </si>
  <si>
    <t xml:space="preserve"> 2.4 ค่าเสียโอกาสเงินทุนระยะยาว</t>
  </si>
  <si>
    <t xml:space="preserve"> รวมต้นทุนทั้งหมด(บาท/ฟาร์ม)</t>
  </si>
  <si>
    <t xml:space="preserve"> รายได้ทั้งหมด(บาท/ฟาร์ม)</t>
  </si>
  <si>
    <t xml:space="preserve"> รายได้เหนือต้นทุนเงินสด (บาท/ฟาร์ม)</t>
  </si>
  <si>
    <t xml:space="preserve"> รายได้เหนือต้นทุนผันแปร (บาท/ฟาร์ม)</t>
  </si>
  <si>
    <t xml:space="preserve"> รายได้เหนือต้นทุนทั้งหมด (บาท/ฟาร์ม)</t>
  </si>
  <si>
    <t>รายได้เหนือต้นทุนเงินสด (บาท/กก.)</t>
  </si>
  <si>
    <t xml:space="preserve"> รายได้เหนือต้นทุนผันแปร (บาท/กก.)</t>
  </si>
  <si>
    <t xml:space="preserve"> รายได้เหนือต้นทุนทั้งหมด (บาท/กก.)</t>
  </si>
  <si>
    <t>ค่าบำรุงรักษา</t>
  </si>
  <si>
    <t xml:space="preserve"> </t>
  </si>
  <si>
    <t>จำนวน</t>
  </si>
  <si>
    <t>รวมมูลค่าซื้อ</t>
  </si>
  <si>
    <t>% ต่อปี</t>
  </si>
  <si>
    <t>ไร่</t>
  </si>
  <si>
    <t>บาท/ไร่</t>
  </si>
  <si>
    <t>แรงงานครัวเรือน</t>
  </si>
  <si>
    <t>แรงงานประจำ</t>
  </si>
  <si>
    <t>บาท/เดือน</t>
  </si>
  <si>
    <t>เดือน</t>
  </si>
  <si>
    <t>วัน</t>
  </si>
  <si>
    <t>ค่าจ้าง</t>
  </si>
  <si>
    <t>โรงเรือนเก็บวัสดุอุปกรณ์</t>
  </si>
  <si>
    <t>ระบบสปริงเกอร์</t>
  </si>
  <si>
    <t>รถพ่นยาแอร์บัส</t>
  </si>
  <si>
    <t>เครื่องพ่นยา</t>
  </si>
  <si>
    <t>เครื่องตัดหญ้า</t>
  </si>
  <si>
    <t>จอบ</t>
  </si>
  <si>
    <t>พลั่ว</t>
  </si>
  <si>
    <t>กรรไกรตัดกิ่งเล็ก</t>
  </si>
  <si>
    <t>ค่าเสียโอกาส/ฟาร์ม</t>
  </si>
  <si>
    <t>ค่าบำรุงรักษา/ฟาร์ม</t>
  </si>
  <si>
    <t>เลื่อยไฟฟ้าสำหรับตัดกิ่งไร้สาย</t>
  </si>
  <si>
    <t>ถังผสมยา</t>
  </si>
  <si>
    <t>เครื่องชั่ง</t>
  </si>
  <si>
    <t>รถกระเช้า</t>
  </si>
  <si>
    <t>มีดพร้า</t>
  </si>
  <si>
    <t>เงินลงทุน</t>
  </si>
  <si>
    <t>ปีที่ 1</t>
  </si>
  <si>
    <t>ปีที่ 2</t>
  </si>
  <si>
    <t>ปีที่ 0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</si>
  <si>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</si>
  <si>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</si>
  <si>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</si>
  <si>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</si>
  <si>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</si>
  <si>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</si>
  <si>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</si>
  <si>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</si>
  <si>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มูลค่าคงเหลือเมื่อเปิดโครงการ</t>
  </si>
  <si>
    <t>อายุโครงการ</t>
  </si>
  <si>
    <t>ปี</t>
  </si>
  <si>
    <t>ค่าใช้จ่ายในการลงทุน</t>
  </si>
  <si>
    <t>ค่าใช้จ่ายในการดำเนินงาน</t>
  </si>
  <si>
    <t>ต้นกล้าทุเรียน</t>
  </si>
  <si>
    <t>ค่าแรงงานปลูก</t>
  </si>
  <si>
    <t>ทุเรียน</t>
  </si>
  <si>
    <t xml:space="preserve">พื้นที่ </t>
  </si>
  <si>
    <t xml:space="preserve">ไร่ </t>
  </si>
  <si>
    <t>ระยะปลูก</t>
  </si>
  <si>
    <t>ต้น/ไร่</t>
  </si>
  <si>
    <t>รวม</t>
  </si>
  <si>
    <t>ต้น</t>
  </si>
  <si>
    <t>โครงการปลูกทุเรียน</t>
  </si>
  <si>
    <t>ค่าปลูกซ่อม</t>
  </si>
  <si>
    <t>ค่าปุ๋ยบำรุงต้น</t>
  </si>
  <si>
    <t>หน่วย</t>
  </si>
  <si>
    <t>ราคา/หน่วย</t>
  </si>
  <si>
    <t>ฟาร์ม</t>
  </si>
  <si>
    <t>ค่าสารเคมี</t>
  </si>
  <si>
    <t>มูลสัตว์</t>
  </si>
  <si>
    <t>ค่าใช้จ่ายในการปลูก</t>
  </si>
  <si>
    <t>ค่าใช้จ่ายในการดูแลรักษา</t>
  </si>
  <si>
    <t>ค่าไฟฟ้าและพลังงาน</t>
  </si>
  <si>
    <t xml:space="preserve"> -ยังไม่ให้ผลผลิต</t>
  </si>
  <si>
    <t xml:space="preserve"> - ให้ผลผลิต</t>
  </si>
  <si>
    <t>ค่าสารเคมีต่างๆ</t>
  </si>
  <si>
    <t xml:space="preserve"> - ยังไม่ให้ผลผลิต</t>
  </si>
  <si>
    <t>ค่าแรงงาน</t>
  </si>
  <si>
    <t xml:space="preserve"> - ค่าแรงงานประจำ</t>
  </si>
  <si>
    <t xml:space="preserve"> - ค่าแรงงานในครัวเรือน</t>
  </si>
  <si>
    <t>วันทำงาน</t>
  </si>
  <si>
    <t>ค่าจ้างแรงงานท้องถิ่น</t>
  </si>
  <si>
    <t>บาท/วัน</t>
  </si>
  <si>
    <t>บาท/ปี</t>
  </si>
  <si>
    <t>แรงงานจ้าง</t>
  </si>
  <si>
    <t>คน</t>
  </si>
  <si>
    <t>จำนวนวัน</t>
  </si>
  <si>
    <t xml:space="preserve"> - ค่าแรงงานจ้างให้ผลผลิตแล้ว</t>
  </si>
  <si>
    <t>ค่าใช้จ่ายเบ็ดเตล็ด</t>
  </si>
  <si>
    <t>ต่อไร่</t>
  </si>
  <si>
    <t>เชือกฟางเต้าลูก</t>
  </si>
  <si>
    <t xml:space="preserve">ค่าใช้จ่ายอื่นๆ </t>
  </si>
  <si>
    <t xml:space="preserve"> - ค่าจ้างเหมาเก็บผลผลิต</t>
  </si>
  <si>
    <t>รวมค่าใช้จ่ายทั้งหมด</t>
  </si>
  <si>
    <t>รายการ</t>
  </si>
  <si>
    <t>ปีที่</t>
  </si>
  <si>
    <t>รายได้</t>
  </si>
  <si>
    <t>ผลผลิตเฉลี่ย</t>
  </si>
  <si>
    <t>ผล</t>
  </si>
  <si>
    <t>น้ำหนักเฉลี่ย</t>
  </si>
  <si>
    <t>กก/ผล</t>
  </si>
  <si>
    <t>น้ำหนัก</t>
  </si>
  <si>
    <t>กก./ฟาร์ม</t>
  </si>
  <si>
    <t>ราคาขาย</t>
  </si>
  <si>
    <t>บาท/กก.</t>
  </si>
  <si>
    <t>รายได้จากการขายผลผลิต</t>
  </si>
  <si>
    <t>อัตราคิดลด</t>
  </si>
  <si>
    <t>ค่าใช้จ่ายปัจจุบันสุทธิ</t>
  </si>
  <si>
    <t>ผลตอบแทนปัจจุบันสุทธิ</t>
  </si>
  <si>
    <t>มูลค่าปัจจุบันสุทธิ</t>
  </si>
  <si>
    <t>รายได้จากการขายซากเมื่อปิดโครงการ</t>
  </si>
  <si>
    <t>รายได้สุทธิ</t>
  </si>
  <si>
    <t>รวมรายได้ทั้งหมด</t>
  </si>
  <si>
    <t>NPV</t>
  </si>
  <si>
    <t>BCR</t>
  </si>
  <si>
    <t>เท่า</t>
  </si>
  <si>
    <t>เงื่อนไขลงทุน</t>
  </si>
  <si>
    <t>&gt; 0</t>
  </si>
  <si>
    <t>&gt; 1</t>
  </si>
  <si>
    <t>IRR</t>
  </si>
  <si>
    <t>MIRR</t>
  </si>
  <si>
    <t>Financial rate</t>
  </si>
  <si>
    <t>Reinvestment rate</t>
  </si>
  <si>
    <t>ต่อปี</t>
  </si>
  <si>
    <t>SVTb</t>
  </si>
  <si>
    <t>SVTc</t>
  </si>
  <si>
    <t>Payback period (Cash flow)</t>
  </si>
  <si>
    <t>Payback period (PV)</t>
  </si>
  <si>
    <t xml:space="preserve"> - ค่าปุ๋ยบำรุงต้น</t>
  </si>
  <si>
    <t>พื้นที่ปลูก</t>
  </si>
  <si>
    <t>ราคาขายผลผลิต</t>
  </si>
  <si>
    <t>A</t>
  </si>
  <si>
    <t xml:space="preserve">B </t>
  </si>
  <si>
    <t>C</t>
  </si>
  <si>
    <t>D</t>
  </si>
  <si>
    <t>คละ/เฉลี่ย</t>
  </si>
  <si>
    <t>รายได้เหนือต้นทุนเงินสด (บาท/ต้น)</t>
  </si>
  <si>
    <t xml:space="preserve"> รายได้เหนือต้นทุนผันแปร (บาท/ต้น)</t>
  </si>
  <si>
    <t xml:space="preserve"> รายได้เหนือต้นทุนทั้งหมด (บาท/ต้น)</t>
  </si>
  <si>
    <t>ค่าเชาที่ดินใกล้เคียง</t>
  </si>
  <si>
    <t>ภาษี</t>
  </si>
  <si>
    <t xml:space="preserve"> - ค่าสารเคมี</t>
  </si>
  <si>
    <t xml:space="preserve"> - เชือกฟาง</t>
  </si>
  <si>
    <t>ค่าวัสดุ</t>
  </si>
  <si>
    <t>เชือกฟาง</t>
  </si>
  <si>
    <t>บาท/ต้น</t>
  </si>
  <si>
    <t xml:space="preserve"> 1.3 ค่าใช้จ่ายเบ็ดเตล็ด</t>
  </si>
  <si>
    <t>ค่าใช้จ่ายอื่นๆ</t>
  </si>
  <si>
    <t>เบ็ดเตล็ด</t>
  </si>
  <si>
    <t>บาท/ฟาร์ม</t>
  </si>
  <si>
    <t xml:space="preserve"> 1.4 ค่าไฟฟ้าและพลังงาน</t>
  </si>
  <si>
    <t>อัตราดอกเบี้ย</t>
  </si>
  <si>
    <t>ระยะสั้น</t>
  </si>
  <si>
    <t>ระยะยาว</t>
  </si>
  <si>
    <t>ราย</t>
  </si>
  <si>
    <t>วันทำงานเฉลี่ย</t>
  </si>
  <si>
    <t>วันทำงาน/คน</t>
  </si>
  <si>
    <t>แรงงาน</t>
  </si>
  <si>
    <t>เหมา</t>
  </si>
  <si>
    <t xml:space="preserve">   -แรงงานประจำ+จ้าง</t>
  </si>
  <si>
    <t xml:space="preserve"> - ต้นทุนเฉลี่ย (บาท/ต้น)</t>
  </si>
  <si>
    <t xml:space="preserve"> - ต้นทุนเฉลี่ย (บาท/กก.)</t>
  </si>
  <si>
    <t>ที่ดิน</t>
  </si>
  <si>
    <t>การปลูก</t>
  </si>
  <si>
    <t>รายการโรงเรือนและอุปกรณ์สำหรับโครงการลงทุนสวนทุนเรียน</t>
  </si>
  <si>
    <t>ตัวอย่างการวิเคราะห์ต้นทุนและผลตอบแทนการผลิตทุเรียนปีที่ 6</t>
  </si>
  <si>
    <t>ค่าเสื่อม/ปี/ฟาร์ม</t>
  </si>
  <si>
    <t>สัดส่วนที่ใช้ในฟาร์ม</t>
  </si>
  <si>
    <r>
      <t>ใส่ข้อมูลในช่อง</t>
    </r>
    <r>
      <rPr>
        <b/>
        <sz val="20"/>
        <color theme="9" tint="-0.499984740745262"/>
        <rFont val="TH SarabunPSK"/>
        <family val="2"/>
      </rPr>
      <t xml:space="preserve"> สีเขียว </t>
    </r>
  </si>
  <si>
    <t>ราคาขายเฉลี่ย</t>
  </si>
  <si>
    <t>บาท/กก</t>
  </si>
  <si>
    <t>ราคาทุเรียน (หน่วย: บาท/กก.)</t>
  </si>
  <si>
    <t>หมอนทอง</t>
  </si>
  <si>
    <t>ชะนี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</si>
</sst>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  <numFmt numFmtId="167" formatCode="#,##0.0_);[Red]\(#,##0.0\)"/>
    <numFmt numFmtId="168" formatCode="[$THB]\ #,##0.00_);[Red]\([$THB]\ #,##0.00\)"/>
    <numFmt numFmtId="169" formatCode="#,##0.0000_);[Red]\(#,##0.0000\)"/>
    <numFmt numFmtId="170" formatCode="0.000%"/>
  </numFmts>
  <fonts count="1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 New"/>
      <family val="2"/>
    </font>
    <font>
      <sz val="12"/>
      <color rgb="FF9C57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b/>
      <sz val="16"/>
      <color theme="0"/>
      <name val="TH Sarabun New"/>
      <family val="2"/>
    </font>
    <font>
      <b/>
      <sz val="16"/>
      <color rgb="FFC00000"/>
      <name val="TH Sarabun New"/>
      <family val="2"/>
    </font>
    <font>
      <b/>
      <sz val="16"/>
      <color rgb="FF000000"/>
      <name val="TH SarabunPSK"/>
      <family val="2"/>
    </font>
    <font>
      <b/>
      <sz val="20"/>
      <color theme="9" tint="-0.499984740745262"/>
      <name val="TH SarabunPSK"/>
      <family val="2"/>
    </font>
    <font>
      <b/>
      <sz val="24"/>
      <color rgb="FFC00000"/>
      <name val="TH Sarabun New"/>
      <family val="2"/>
    </font>
    <font>
      <b/>
      <sz val="20"/>
      <color rgb="FFFF0000"/>
      <name val="TH SarabunPSK"/>
      <family val="2"/>
    </font>
    <font>
      <b/>
      <sz val="26"/>
      <color rgb="FFC00000"/>
      <name val="TH Sarabun New"/>
      <family val="2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3" borderId="8" applyNumberFormat="0" applyAlignment="0" applyProtection="0"/>
  </cellStyleXfs>
  <cellXfs count="10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1" fillId="0" borderId="0" xfId="1" applyNumberFormat="1" applyFont="1"/>
    <xf numFmtId="0" fontId="1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1" fillId="0" borderId="1" xfId="1" applyNumberFormat="1" applyFont="1" applyBorder="1"/>
    <xf numFmtId="3" fontId="2" fillId="4" borderId="4" xfId="0" applyNumberFormat="1" applyFont="1" applyFill="1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164" fontId="1" fillId="4" borderId="1" xfId="1" applyNumberFormat="1" applyFont="1" applyFill="1" applyBorder="1"/>
    <xf numFmtId="4" fontId="2" fillId="5" borderId="4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3" fontId="2" fillId="5" borderId="1" xfId="0" applyNumberFormat="1" applyFont="1" applyFill="1" applyBorder="1" applyAlignment="1">
      <alignment wrapText="1"/>
    </xf>
    <xf numFmtId="4" fontId="8" fillId="6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/>
    <xf numFmtId="0" fontId="9" fillId="4" borderId="1" xfId="0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/>
    </xf>
    <xf numFmtId="43" fontId="1" fillId="0" borderId="0" xfId="1" applyFont="1"/>
    <xf numFmtId="43" fontId="8" fillId="6" borderId="0" xfId="1" applyFont="1" applyFill="1"/>
    <xf numFmtId="0" fontId="1" fillId="0" borderId="0" xfId="0" applyFont="1" applyBorder="1"/>
    <xf numFmtId="0" fontId="9" fillId="4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1" applyNumberFormat="1" applyFont="1" applyAlignment="1">
      <alignment horizontal="center"/>
    </xf>
    <xf numFmtId="165" fontId="5" fillId="0" borderId="0" xfId="1" applyNumberFormat="1" applyFont="1"/>
    <xf numFmtId="164" fontId="5" fillId="4" borderId="0" xfId="1" applyNumberFormat="1" applyFont="1" applyFill="1" applyAlignment="1">
      <alignment horizontal="center"/>
    </xf>
    <xf numFmtId="0" fontId="11" fillId="0" borderId="0" xfId="0" applyFont="1"/>
    <xf numFmtId="165" fontId="11" fillId="0" borderId="0" xfId="1" applyNumberFormat="1" applyFont="1"/>
    <xf numFmtId="0" fontId="5" fillId="4" borderId="0" xfId="0" applyFont="1" applyFill="1"/>
    <xf numFmtId="164" fontId="5" fillId="0" borderId="0" xfId="1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0" fontId="5" fillId="0" borderId="0" xfId="0" applyNumberFormat="1" applyFont="1"/>
    <xf numFmtId="166" fontId="5" fillId="0" borderId="0" xfId="1" applyNumberFormat="1" applyFont="1"/>
    <xf numFmtId="0" fontId="11" fillId="7" borderId="0" xfId="0" applyFont="1" applyFill="1"/>
    <xf numFmtId="167" fontId="11" fillId="7" borderId="0" xfId="1" applyNumberFormat="1" applyFont="1" applyFill="1"/>
    <xf numFmtId="167" fontId="11" fillId="0" borderId="0" xfId="1" applyNumberFormat="1" applyFont="1"/>
    <xf numFmtId="0" fontId="12" fillId="8" borderId="0" xfId="0" applyFont="1" applyFill="1"/>
    <xf numFmtId="168" fontId="12" fillId="8" borderId="0" xfId="0" applyNumberFormat="1" applyFont="1" applyFill="1"/>
    <xf numFmtId="40" fontId="12" fillId="8" borderId="0" xfId="0" applyNumberFormat="1" applyFont="1" applyFill="1"/>
    <xf numFmtId="169" fontId="12" fillId="8" borderId="0" xfId="0" applyNumberFormat="1" applyFont="1" applyFill="1"/>
    <xf numFmtId="10" fontId="5" fillId="4" borderId="0" xfId="1" applyNumberFormat="1" applyFont="1" applyFill="1" applyAlignment="1">
      <alignment horizontal="center"/>
    </xf>
    <xf numFmtId="2" fontId="12" fillId="8" borderId="0" xfId="0" applyNumberFormat="1" applyFont="1" applyFill="1"/>
    <xf numFmtId="0" fontId="5" fillId="0" borderId="0" xfId="0" applyFont="1" applyFill="1" applyAlignment="1">
      <alignment horizontal="right"/>
    </xf>
    <xf numFmtId="0" fontId="5" fillId="4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170" fontId="5" fillId="4" borderId="0" xfId="0" applyNumberFormat="1" applyFont="1" applyFill="1" applyAlignment="1">
      <alignment horizontal="center"/>
    </xf>
    <xf numFmtId="10" fontId="5" fillId="4" borderId="0" xfId="0" applyNumberFormat="1" applyFont="1" applyFill="1" applyAlignment="1">
      <alignment horizontal="center"/>
    </xf>
    <xf numFmtId="0" fontId="11" fillId="0" borderId="0" xfId="0" applyFont="1" applyFill="1"/>
    <xf numFmtId="0" fontId="11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1" fillId="0" borderId="3" xfId="0" applyFont="1" applyFill="1" applyBorder="1" applyAlignment="1">
      <alignment wrapText="1"/>
    </xf>
    <xf numFmtId="43" fontId="5" fillId="0" borderId="4" xfId="1" applyFont="1" applyBorder="1" applyAlignment="1">
      <alignment wrapText="1"/>
    </xf>
    <xf numFmtId="0" fontId="13" fillId="0" borderId="0" xfId="0" applyFont="1"/>
    <xf numFmtId="0" fontId="11" fillId="5" borderId="0" xfId="0" applyFont="1" applyFill="1"/>
    <xf numFmtId="0" fontId="5" fillId="5" borderId="0" xfId="0" applyFont="1" applyFill="1"/>
    <xf numFmtId="0" fontId="11" fillId="5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165" fontId="11" fillId="0" borderId="4" xfId="1" applyNumberFormat="1" applyFont="1" applyBorder="1" applyAlignment="1">
      <alignment wrapText="1"/>
    </xf>
    <xf numFmtId="165" fontId="5" fillId="0" borderId="4" xfId="1" applyNumberFormat="1" applyFont="1" applyBorder="1" applyAlignment="1">
      <alignment wrapText="1"/>
    </xf>
    <xf numFmtId="165" fontId="11" fillId="0" borderId="4" xfId="1" applyNumberFormat="1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4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165" fontId="11" fillId="5" borderId="0" xfId="1" applyNumberFormat="1" applyFont="1" applyFill="1"/>
    <xf numFmtId="164" fontId="11" fillId="5" borderId="0" xfId="1" applyNumberFormat="1" applyFont="1" applyFill="1" applyAlignment="1">
      <alignment horizontal="center"/>
    </xf>
    <xf numFmtId="164" fontId="5" fillId="5" borderId="0" xfId="1" applyNumberFormat="1" applyFont="1" applyFill="1" applyAlignment="1">
      <alignment horizontal="center"/>
    </xf>
    <xf numFmtId="165" fontId="5" fillId="5" borderId="0" xfId="1" applyNumberFormat="1" applyFont="1" applyFill="1"/>
    <xf numFmtId="0" fontId="11" fillId="9" borderId="0" xfId="0" applyFont="1" applyFill="1"/>
    <xf numFmtId="165" fontId="11" fillId="9" borderId="0" xfId="1" applyNumberFormat="1" applyFont="1" applyFill="1"/>
    <xf numFmtId="165" fontId="11" fillId="9" borderId="0" xfId="1" applyNumberFormat="1" applyFont="1" applyFill="1" applyAlignment="1">
      <alignment horizontal="center"/>
    </xf>
    <xf numFmtId="0" fontId="11" fillId="5" borderId="0" xfId="3" applyFont="1" applyFill="1" applyBorder="1"/>
    <xf numFmtId="164" fontId="11" fillId="5" borderId="0" xfId="3" applyNumberFormat="1" applyFont="1" applyFill="1" applyBorder="1" applyAlignment="1">
      <alignment horizontal="center"/>
    </xf>
    <xf numFmtId="165" fontId="11" fillId="5" borderId="0" xfId="3" applyNumberFormat="1" applyFont="1" applyFill="1" applyBorder="1"/>
    <xf numFmtId="0" fontId="12" fillId="10" borderId="0" xfId="2" applyFont="1" applyFill="1"/>
    <xf numFmtId="0" fontId="12" fillId="10" borderId="0" xfId="2" applyFont="1" applyFill="1" applyAlignment="1">
      <alignment horizontal="center"/>
    </xf>
    <xf numFmtId="0" fontId="5" fillId="9" borderId="0" xfId="0" applyFont="1" applyFill="1"/>
    <xf numFmtId="165" fontId="5" fillId="9" borderId="0" xfId="1" applyNumberFormat="1" applyFont="1" applyFill="1"/>
    <xf numFmtId="0" fontId="11" fillId="11" borderId="3" xfId="0" applyFont="1" applyFill="1" applyBorder="1" applyAlignment="1">
      <alignment wrapText="1"/>
    </xf>
    <xf numFmtId="165" fontId="11" fillId="11" borderId="4" xfId="1" applyNumberFormat="1" applyFont="1" applyFill="1" applyBorder="1" applyAlignment="1">
      <alignment wrapText="1"/>
    </xf>
    <xf numFmtId="0" fontId="11" fillId="12" borderId="3" xfId="0" applyFont="1" applyFill="1" applyBorder="1" applyAlignment="1">
      <alignment wrapText="1"/>
    </xf>
    <xf numFmtId="165" fontId="11" fillId="12" borderId="4" xfId="1" applyNumberFormat="1" applyFont="1" applyFill="1" applyBorder="1" applyAlignment="1">
      <alignment wrapText="1"/>
    </xf>
    <xf numFmtId="0" fontId="12" fillId="13" borderId="5" xfId="0" applyFont="1" applyFill="1" applyBorder="1" applyAlignment="1">
      <alignment horizontal="center" wrapText="1"/>
    </xf>
    <xf numFmtId="0" fontId="12" fillId="13" borderId="3" xfId="0" applyFont="1" applyFill="1" applyBorder="1" applyAlignment="1">
      <alignment horizontal="center" wrapText="1"/>
    </xf>
    <xf numFmtId="0" fontId="12" fillId="13" borderId="4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2" fillId="13" borderId="7" xfId="0" applyFont="1" applyFill="1" applyBorder="1" applyAlignment="1">
      <alignment horizontal="center" wrapText="1"/>
    </xf>
    <xf numFmtId="0" fontId="12" fillId="13" borderId="2" xfId="0" applyFont="1" applyFill="1" applyBorder="1" applyAlignment="1">
      <alignment horizontal="center" wrapText="1"/>
    </xf>
  </cellXfs>
  <cellStyles count="4">
    <cellStyle name="Calculation" xfId="3" builtinId="22"/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chemeClr val="tx1"/>
                </a:solidFill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r>
              <a:rPr lang="th-TH"/>
              <a:t>ราคาทุเรียนเฉลี่ย ปี 2558-2564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chemeClr val="tx1"/>
              </a:solidFill>
              <a:latin typeface="TH Sarabun New" panose="020B0500040200020003" pitchFamily="34" charset="-34"/>
              <a:ea typeface="+mn-ea"/>
              <a:cs typeface="TH Sarabun New" panose="020B0500040200020003" pitchFamily="34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Price!$A$4</c:f>
              <c:strCache>
                <c:ptCount val="1"/>
                <c:pt idx="0">
                  <c:v>หมอนทอง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 New" panose="020B0500040200020003" pitchFamily="34" charset="-34"/>
                    <a:ea typeface="+mn-ea"/>
                    <a:cs typeface="TH Sarabun New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Price!$B$3:$H$3</c:f>
              <c:numCache>
                <c:formatCode>General</c:formatCode>
                <c:ptCount val="7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</c:numCache>
            </c:numRef>
          </c:cat>
          <c:val>
            <c:numRef>
              <c:f>Price!$B$4:$H$4</c:f>
              <c:numCache>
                <c:formatCode>General</c:formatCode>
                <c:ptCount val="7"/>
                <c:pt idx="0">
                  <c:v>46</c:v>
                </c:pt>
                <c:pt idx="1">
                  <c:v>62</c:v>
                </c:pt>
                <c:pt idx="2">
                  <c:v>71</c:v>
                </c:pt>
                <c:pt idx="3">
                  <c:v>78</c:v>
                </c:pt>
                <c:pt idx="4">
                  <c:v>99</c:v>
                </c:pt>
                <c:pt idx="5">
                  <c:v>102</c:v>
                </c:pt>
                <c:pt idx="6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2-4B1F-A54D-1B5C634FC9BC}"/>
            </c:ext>
          </c:extLst>
        </c:ser>
        <c:ser>
          <c:idx val="1"/>
          <c:order val="1"/>
          <c:tx>
            <c:strRef>
              <c:f>Price!$A$5</c:f>
              <c:strCache>
                <c:ptCount val="1"/>
                <c:pt idx="0">
                  <c:v>ชะนี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TH Sarabun New" panose="020B0500040200020003" pitchFamily="34" charset="-34"/>
                    <a:ea typeface="+mn-ea"/>
                    <a:cs typeface="TH Sarabun New" panose="020B0500040200020003" pitchFamily="34" charset="-34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Price!$B$3:$H$3</c:f>
              <c:numCache>
                <c:formatCode>General</c:formatCode>
                <c:ptCount val="7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</c:numCache>
            </c:numRef>
          </c:cat>
          <c:val>
            <c:numRef>
              <c:f>Price!$B$5:$H$5</c:f>
              <c:numCache>
                <c:formatCode>General</c:formatCode>
                <c:ptCount val="7"/>
                <c:pt idx="0">
                  <c:v>31</c:v>
                </c:pt>
                <c:pt idx="1">
                  <c:v>42</c:v>
                </c:pt>
                <c:pt idx="2">
                  <c:v>44</c:v>
                </c:pt>
                <c:pt idx="3">
                  <c:v>42</c:v>
                </c:pt>
                <c:pt idx="4">
                  <c:v>63</c:v>
                </c:pt>
                <c:pt idx="5">
                  <c:v>68</c:v>
                </c:pt>
                <c:pt idx="6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C2-4B1F-A54D-1B5C634FC9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35624672"/>
        <c:axId val="1935623840"/>
      </c:barChart>
      <c:catAx>
        <c:axId val="193562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endParaRPr lang="en-US"/>
          </a:p>
        </c:txPr>
        <c:crossAx val="1935623840"/>
        <c:crosses val="autoZero"/>
        <c:auto val="1"/>
        <c:lblAlgn val="ctr"/>
        <c:lblOffset val="100"/>
        <c:noMultiLvlLbl val="0"/>
      </c:catAx>
      <c:valAx>
        <c:axId val="193562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endParaRPr lang="en-US"/>
          </a:p>
        </c:txPr>
        <c:crossAx val="193562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TH Sarabun New" panose="020B0500040200020003" pitchFamily="34" charset="-34"/>
              <a:ea typeface="+mn-ea"/>
              <a:cs typeface="TH Sarabun New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chemeClr val="tx1"/>
          </a:solidFill>
          <a:latin typeface="TH Sarabun New" panose="020B0500040200020003" pitchFamily="34" charset="-34"/>
          <a:cs typeface="TH Sarabun New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387350</xdr:colOff>
      <xdr:row>12</xdr:row>
      <xdr:rowOff>6350</xdr:rowOff>
    </xdr:from>
    <xdr:to>
      <xdr:col>15</xdr:col>
      <xdr:colOff>482599</xdr:colOff>
      <xdr:row>28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5836F0-EA27-8100-A4A7-EEA931ADC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opLeftCell="A5" zoomScale="140" zoomScaleNormal="140" workbookViewId="0">
      <selection activeCell="F2" sqref="F2"/>
    </sheetView>
  </sheetViews>
  <sheetFormatPr defaultColWidth="8.81640625" defaultRowHeight="24"/>
  <cols>
    <col min="1" max="1" width="23.36328125" style="1" customWidth="1"/>
    <col min="2" max="2" width="9.81640625" style="1" bestFit="1" customWidth="1"/>
    <col min="3" max="4" width="9.81640625" style="1" customWidth="1"/>
    <col min="5" max="5" width="11.36328125" style="1" bestFit="1" customWidth="1"/>
    <col min="6" max="6" width="10.1796875" style="1" bestFit="1" customWidth="1"/>
    <col min="7" max="7" width="11.6328125" style="1" customWidth="1"/>
    <col min="8" max="8" width="9.81640625" style="1" customWidth="1"/>
    <col min="9" max="9" width="14.1796875" style="1" customWidth="1"/>
    <col min="10" max="10" width="14.81640625" style="1" customWidth="1"/>
    <col min="11" max="11" width="14.1796875" style="1" customWidth="1"/>
    <col min="12" max="12" width="13.1796875" style="1" customWidth="1"/>
    <col min="13" max="13" width="12.1796875" style="1" customWidth="1"/>
    <col min="14" max="14" width="14.6328125" style="1" customWidth="1"/>
    <col min="15" max="15" width="13" style="1" customWidth="1"/>
  </cols>
  <sheetData>
    <row r="1" spans="1:15" ht="30">
      <c r="A1" s="103" t="s">
        <v>193</v>
      </c>
    </row>
    <row r="3" spans="1:15">
      <c r="A3" s="1" t="s">
        <v>78</v>
      </c>
      <c r="B3" s="25">
        <v>10</v>
      </c>
      <c r="C3" s="1" t="s">
        <v>79</v>
      </c>
    </row>
    <row r="5" spans="1:15" s="2" customFormat="1" ht="72">
      <c r="A5" s="97" t="s">
        <v>0</v>
      </c>
      <c r="B5" s="98" t="s">
        <v>1</v>
      </c>
      <c r="C5" s="98" t="s">
        <v>39</v>
      </c>
      <c r="D5" s="98" t="s">
        <v>40</v>
      </c>
      <c r="E5" s="98" t="s">
        <v>2</v>
      </c>
      <c r="F5" s="98" t="s">
        <v>3</v>
      </c>
      <c r="G5" s="98" t="s">
        <v>4</v>
      </c>
      <c r="H5" s="98" t="s">
        <v>5</v>
      </c>
      <c r="I5" s="97" t="s">
        <v>6</v>
      </c>
      <c r="J5" s="99" t="s">
        <v>12</v>
      </c>
      <c r="K5" s="99" t="s">
        <v>13</v>
      </c>
      <c r="L5" s="100" t="s">
        <v>58</v>
      </c>
      <c r="M5" s="101" t="s">
        <v>37</v>
      </c>
      <c r="N5" s="101" t="s">
        <v>59</v>
      </c>
      <c r="O5" s="102" t="s">
        <v>77</v>
      </c>
    </row>
    <row r="6" spans="1:15">
      <c r="A6" s="4" t="s">
        <v>50</v>
      </c>
      <c r="B6" s="14">
        <v>30000</v>
      </c>
      <c r="C6" s="23">
        <v>1</v>
      </c>
      <c r="D6" s="23">
        <f>B6*C6</f>
        <v>30000</v>
      </c>
      <c r="E6" s="24">
        <v>15</v>
      </c>
      <c r="F6" s="14">
        <f>B6*5%</f>
        <v>1500</v>
      </c>
      <c r="G6" s="17">
        <f>(D6-F6*C6)/E6</f>
        <v>1900</v>
      </c>
      <c r="H6" s="15">
        <v>1</v>
      </c>
      <c r="I6" s="18">
        <f>G6*H6</f>
        <v>1900</v>
      </c>
      <c r="J6" s="17">
        <f t="shared" ref="J6:J22" si="0">(B6+F6)/2</f>
        <v>15750</v>
      </c>
      <c r="K6" s="17">
        <f t="shared" ref="K6:K22" si="1">J6*$K$24%</f>
        <v>1023.75</v>
      </c>
      <c r="L6" s="19">
        <f>K6*H6</f>
        <v>1023.75</v>
      </c>
      <c r="M6" s="16"/>
      <c r="N6" s="21">
        <f>H6*M6</f>
        <v>0</v>
      </c>
      <c r="O6" s="26">
        <f>D6-(G6*$B$3)</f>
        <v>11000</v>
      </c>
    </row>
    <row r="7" spans="1:15">
      <c r="A7" s="4" t="s">
        <v>7</v>
      </c>
      <c r="B7" s="14">
        <v>250000</v>
      </c>
      <c r="C7" s="23">
        <v>1</v>
      </c>
      <c r="D7" s="23">
        <f t="shared" ref="D7:D22" si="2">B7*C7</f>
        <v>250000</v>
      </c>
      <c r="E7" s="24">
        <v>10</v>
      </c>
      <c r="F7" s="14">
        <v>0</v>
      </c>
      <c r="G7" s="17">
        <f t="shared" ref="G7:G22" si="3">(D7-F7*C7)/E7</f>
        <v>25000</v>
      </c>
      <c r="H7" s="15">
        <v>1</v>
      </c>
      <c r="I7" s="18">
        <f t="shared" ref="I7:I22" si="4">G7*H7</f>
        <v>25000</v>
      </c>
      <c r="J7" s="17">
        <f t="shared" si="0"/>
        <v>125000</v>
      </c>
      <c r="K7" s="17">
        <f t="shared" si="1"/>
        <v>8125</v>
      </c>
      <c r="L7" s="19">
        <f t="shared" ref="L7:L22" si="5">K7*H7</f>
        <v>8125</v>
      </c>
      <c r="M7" s="16"/>
      <c r="N7" s="21">
        <f t="shared" ref="N7:N8" si="6">H7*M7</f>
        <v>0</v>
      </c>
      <c r="O7" s="26"/>
    </row>
    <row r="8" spans="1:15">
      <c r="A8" s="4" t="s">
        <v>51</v>
      </c>
      <c r="B8" s="14">
        <f>9000*40</f>
        <v>360000</v>
      </c>
      <c r="C8" s="23">
        <v>1</v>
      </c>
      <c r="D8" s="23">
        <f t="shared" si="2"/>
        <v>360000</v>
      </c>
      <c r="E8" s="24">
        <v>10</v>
      </c>
      <c r="F8" s="14">
        <v>2000</v>
      </c>
      <c r="G8" s="17">
        <f t="shared" si="3"/>
        <v>35800</v>
      </c>
      <c r="H8" s="15">
        <v>1</v>
      </c>
      <c r="I8" s="18">
        <f t="shared" si="4"/>
        <v>35800</v>
      </c>
      <c r="J8" s="17">
        <f t="shared" si="0"/>
        <v>181000</v>
      </c>
      <c r="K8" s="17">
        <f t="shared" si="1"/>
        <v>11765</v>
      </c>
      <c r="L8" s="19">
        <f t="shared" si="5"/>
        <v>11765</v>
      </c>
      <c r="M8" s="16">
        <v>8000</v>
      </c>
      <c r="N8" s="21">
        <f t="shared" si="6"/>
        <v>8000</v>
      </c>
      <c r="O8" s="26">
        <f>F8</f>
        <v>2000</v>
      </c>
    </row>
    <row r="9" spans="1:15">
      <c r="A9" s="4" t="s">
        <v>52</v>
      </c>
      <c r="B9" s="14">
        <v>200000</v>
      </c>
      <c r="C9" s="23">
        <v>1</v>
      </c>
      <c r="D9" s="23">
        <f t="shared" si="2"/>
        <v>200000</v>
      </c>
      <c r="E9" s="24">
        <v>10</v>
      </c>
      <c r="F9" s="14">
        <v>20000</v>
      </c>
      <c r="G9" s="17">
        <f t="shared" si="3"/>
        <v>18000</v>
      </c>
      <c r="H9" s="15">
        <v>1</v>
      </c>
      <c r="I9" s="18">
        <f t="shared" si="4"/>
        <v>18000</v>
      </c>
      <c r="J9" s="17">
        <f t="shared" si="0"/>
        <v>110000</v>
      </c>
      <c r="K9" s="17">
        <f t="shared" si="1"/>
        <v>7150</v>
      </c>
      <c r="L9" s="19">
        <f t="shared" si="5"/>
        <v>7150</v>
      </c>
      <c r="M9" s="16">
        <v>9000</v>
      </c>
      <c r="N9" s="21">
        <f t="shared" ref="N9:N22" si="7">M9*H9</f>
        <v>9000</v>
      </c>
      <c r="O9" s="26">
        <f t="shared" ref="O9:O13" si="8">F9</f>
        <v>20000</v>
      </c>
    </row>
    <row r="10" spans="1:15">
      <c r="A10" s="4" t="s">
        <v>53</v>
      </c>
      <c r="B10" s="14">
        <v>8000</v>
      </c>
      <c r="C10" s="23">
        <v>1</v>
      </c>
      <c r="D10" s="23">
        <f t="shared" si="2"/>
        <v>8000</v>
      </c>
      <c r="E10" s="24">
        <v>5</v>
      </c>
      <c r="F10" s="14">
        <v>200</v>
      </c>
      <c r="G10" s="17">
        <f t="shared" si="3"/>
        <v>1560</v>
      </c>
      <c r="H10" s="15">
        <v>1</v>
      </c>
      <c r="I10" s="18">
        <f t="shared" si="4"/>
        <v>1560</v>
      </c>
      <c r="J10" s="17">
        <f t="shared" si="0"/>
        <v>4100</v>
      </c>
      <c r="K10" s="17">
        <f t="shared" si="1"/>
        <v>266.5</v>
      </c>
      <c r="L10" s="19">
        <f t="shared" si="5"/>
        <v>266.5</v>
      </c>
      <c r="M10" s="16">
        <v>100</v>
      </c>
      <c r="N10" s="21">
        <f t="shared" si="7"/>
        <v>100</v>
      </c>
      <c r="O10" s="26">
        <f t="shared" si="8"/>
        <v>200</v>
      </c>
    </row>
    <row r="11" spans="1:15">
      <c r="A11" s="4" t="s">
        <v>10</v>
      </c>
      <c r="B11" s="14">
        <v>350000</v>
      </c>
      <c r="C11" s="23">
        <v>1</v>
      </c>
      <c r="D11" s="23">
        <f t="shared" si="2"/>
        <v>350000</v>
      </c>
      <c r="E11" s="24">
        <v>10</v>
      </c>
      <c r="F11" s="14">
        <v>5000</v>
      </c>
      <c r="G11" s="17">
        <f t="shared" si="3"/>
        <v>34500</v>
      </c>
      <c r="H11" s="15">
        <v>1</v>
      </c>
      <c r="I11" s="18">
        <f t="shared" si="4"/>
        <v>34500</v>
      </c>
      <c r="J11" s="17">
        <f t="shared" si="0"/>
        <v>177500</v>
      </c>
      <c r="K11" s="17">
        <f t="shared" si="1"/>
        <v>11537.5</v>
      </c>
      <c r="L11" s="19">
        <f t="shared" si="5"/>
        <v>11537.5</v>
      </c>
      <c r="M11" s="16">
        <v>2000</v>
      </c>
      <c r="N11" s="21">
        <f t="shared" si="7"/>
        <v>2000</v>
      </c>
      <c r="O11" s="26">
        <f t="shared" si="8"/>
        <v>5000</v>
      </c>
    </row>
    <row r="12" spans="1:15">
      <c r="A12" s="4" t="s">
        <v>54</v>
      </c>
      <c r="B12" s="14">
        <v>7000</v>
      </c>
      <c r="C12" s="23">
        <v>1</v>
      </c>
      <c r="D12" s="23">
        <f t="shared" si="2"/>
        <v>7000</v>
      </c>
      <c r="E12" s="24">
        <v>5</v>
      </c>
      <c r="F12" s="14">
        <v>500</v>
      </c>
      <c r="G12" s="17">
        <f t="shared" si="3"/>
        <v>1300</v>
      </c>
      <c r="H12" s="15">
        <v>1</v>
      </c>
      <c r="I12" s="18">
        <f t="shared" si="4"/>
        <v>1300</v>
      </c>
      <c r="J12" s="17">
        <f t="shared" si="0"/>
        <v>3750</v>
      </c>
      <c r="K12" s="17">
        <f t="shared" si="1"/>
        <v>243.75</v>
      </c>
      <c r="L12" s="19">
        <f t="shared" si="5"/>
        <v>243.75</v>
      </c>
      <c r="M12" s="16">
        <v>50</v>
      </c>
      <c r="N12" s="21">
        <f t="shared" si="7"/>
        <v>50</v>
      </c>
      <c r="O12" s="26">
        <f t="shared" si="8"/>
        <v>500</v>
      </c>
    </row>
    <row r="13" spans="1:15">
      <c r="A13" s="4" t="s">
        <v>63</v>
      </c>
      <c r="B13" s="14">
        <v>150000</v>
      </c>
      <c r="C13" s="23">
        <v>1</v>
      </c>
      <c r="D13" s="23">
        <f t="shared" si="2"/>
        <v>150000</v>
      </c>
      <c r="E13" s="24">
        <v>10</v>
      </c>
      <c r="F13" s="14">
        <v>30000</v>
      </c>
      <c r="G13" s="17">
        <f t="shared" si="3"/>
        <v>12000</v>
      </c>
      <c r="H13" s="15">
        <v>1</v>
      </c>
      <c r="I13" s="18">
        <f t="shared" si="4"/>
        <v>12000</v>
      </c>
      <c r="J13" s="17">
        <f t="shared" si="0"/>
        <v>90000</v>
      </c>
      <c r="K13" s="17">
        <f t="shared" si="1"/>
        <v>5850</v>
      </c>
      <c r="L13" s="19">
        <f t="shared" si="5"/>
        <v>5850</v>
      </c>
      <c r="M13" s="16">
        <v>500</v>
      </c>
      <c r="N13" s="21">
        <f t="shared" si="7"/>
        <v>500</v>
      </c>
      <c r="O13" s="26">
        <f t="shared" si="8"/>
        <v>30000</v>
      </c>
    </row>
    <row r="14" spans="1:15">
      <c r="A14" s="4" t="s">
        <v>8</v>
      </c>
      <c r="B14" s="14">
        <v>900000</v>
      </c>
      <c r="C14" s="23">
        <v>1</v>
      </c>
      <c r="D14" s="23">
        <f t="shared" si="2"/>
        <v>900000</v>
      </c>
      <c r="E14" s="24">
        <v>15</v>
      </c>
      <c r="F14" s="14">
        <v>70000</v>
      </c>
      <c r="G14" s="17">
        <f t="shared" si="3"/>
        <v>55333.333333333336</v>
      </c>
      <c r="H14" s="15">
        <v>0.2</v>
      </c>
      <c r="I14" s="18">
        <f t="shared" si="4"/>
        <v>11066.666666666668</v>
      </c>
      <c r="J14" s="17">
        <f t="shared" si="0"/>
        <v>485000</v>
      </c>
      <c r="K14" s="17">
        <f t="shared" si="1"/>
        <v>31525</v>
      </c>
      <c r="L14" s="19">
        <f t="shared" si="5"/>
        <v>6305</v>
      </c>
      <c r="M14" s="16">
        <v>30000</v>
      </c>
      <c r="N14" s="21">
        <f t="shared" si="7"/>
        <v>6000</v>
      </c>
      <c r="O14" s="26">
        <f>D14-(G14*$B$3)</f>
        <v>346666.66666666663</v>
      </c>
    </row>
    <row r="15" spans="1:15">
      <c r="A15" s="4" t="s">
        <v>9</v>
      </c>
      <c r="B15" s="14">
        <v>50000</v>
      </c>
      <c r="C15" s="23">
        <v>1</v>
      </c>
      <c r="D15" s="23">
        <f t="shared" si="2"/>
        <v>50000</v>
      </c>
      <c r="E15" s="24">
        <v>10</v>
      </c>
      <c r="F15" s="14">
        <v>10000</v>
      </c>
      <c r="G15" s="17">
        <f t="shared" si="3"/>
        <v>4000</v>
      </c>
      <c r="H15" s="15">
        <v>0.5</v>
      </c>
      <c r="I15" s="18">
        <f t="shared" si="4"/>
        <v>2000</v>
      </c>
      <c r="J15" s="17">
        <f t="shared" si="0"/>
        <v>30000</v>
      </c>
      <c r="K15" s="17">
        <f t="shared" si="1"/>
        <v>1950</v>
      </c>
      <c r="L15" s="19">
        <f t="shared" si="5"/>
        <v>975</v>
      </c>
      <c r="M15" s="16">
        <v>1000</v>
      </c>
      <c r="N15" s="21">
        <f t="shared" si="7"/>
        <v>500</v>
      </c>
      <c r="O15" s="26">
        <f>F15</f>
        <v>10000</v>
      </c>
    </row>
    <row r="16" spans="1:15">
      <c r="A16" s="4" t="s">
        <v>60</v>
      </c>
      <c r="B16" s="14">
        <v>6190</v>
      </c>
      <c r="C16" s="23">
        <v>2</v>
      </c>
      <c r="D16" s="23">
        <f t="shared" si="2"/>
        <v>12380</v>
      </c>
      <c r="E16" s="24">
        <v>5</v>
      </c>
      <c r="F16" s="14">
        <v>500</v>
      </c>
      <c r="G16" s="17">
        <f t="shared" si="3"/>
        <v>2276</v>
      </c>
      <c r="H16" s="15">
        <v>1</v>
      </c>
      <c r="I16" s="18">
        <f t="shared" si="4"/>
        <v>2276</v>
      </c>
      <c r="J16" s="17">
        <f t="shared" si="0"/>
        <v>3345</v>
      </c>
      <c r="K16" s="17">
        <f t="shared" si="1"/>
        <v>217.42500000000001</v>
      </c>
      <c r="L16" s="19">
        <f t="shared" si="5"/>
        <v>217.42500000000001</v>
      </c>
      <c r="M16" s="16">
        <v>500</v>
      </c>
      <c r="N16" s="21">
        <f t="shared" si="7"/>
        <v>500</v>
      </c>
      <c r="O16" s="26">
        <f t="shared" ref="O16:O22" si="9">F16</f>
        <v>500</v>
      </c>
    </row>
    <row r="17" spans="1:15">
      <c r="A17" s="4" t="s">
        <v>61</v>
      </c>
      <c r="B17" s="14">
        <v>550</v>
      </c>
      <c r="C17" s="23">
        <v>5</v>
      </c>
      <c r="D17" s="23">
        <f t="shared" si="2"/>
        <v>2750</v>
      </c>
      <c r="E17" s="24">
        <v>5</v>
      </c>
      <c r="F17" s="14">
        <v>0</v>
      </c>
      <c r="G17" s="17">
        <f t="shared" si="3"/>
        <v>550</v>
      </c>
      <c r="H17" s="15">
        <v>1</v>
      </c>
      <c r="I17" s="18">
        <f t="shared" si="4"/>
        <v>550</v>
      </c>
      <c r="J17" s="17">
        <f t="shared" si="0"/>
        <v>275</v>
      </c>
      <c r="K17" s="17">
        <f t="shared" si="1"/>
        <v>17.875</v>
      </c>
      <c r="L17" s="19">
        <f t="shared" si="5"/>
        <v>17.875</v>
      </c>
      <c r="M17" s="16">
        <v>0</v>
      </c>
      <c r="N17" s="21">
        <f t="shared" si="7"/>
        <v>0</v>
      </c>
      <c r="O17" s="26">
        <f t="shared" si="9"/>
        <v>0</v>
      </c>
    </row>
    <row r="18" spans="1:15">
      <c r="A18" s="4" t="s">
        <v>62</v>
      </c>
      <c r="B18" s="14">
        <v>7000</v>
      </c>
      <c r="C18" s="23">
        <v>1</v>
      </c>
      <c r="D18" s="23">
        <f t="shared" si="2"/>
        <v>7000</v>
      </c>
      <c r="E18" s="24">
        <v>10</v>
      </c>
      <c r="F18" s="14">
        <v>2000</v>
      </c>
      <c r="G18" s="17">
        <f t="shared" si="3"/>
        <v>500</v>
      </c>
      <c r="H18" s="15">
        <v>1</v>
      </c>
      <c r="I18" s="18">
        <f t="shared" si="4"/>
        <v>500</v>
      </c>
      <c r="J18" s="17">
        <f t="shared" si="0"/>
        <v>4500</v>
      </c>
      <c r="K18" s="17">
        <f t="shared" si="1"/>
        <v>292.5</v>
      </c>
      <c r="L18" s="19">
        <f t="shared" si="5"/>
        <v>292.5</v>
      </c>
      <c r="M18" s="16">
        <v>0</v>
      </c>
      <c r="N18" s="21">
        <f t="shared" si="7"/>
        <v>0</v>
      </c>
      <c r="O18" s="26">
        <f t="shared" si="9"/>
        <v>2000</v>
      </c>
    </row>
    <row r="19" spans="1:15">
      <c r="A19" s="4" t="s">
        <v>55</v>
      </c>
      <c r="B19" s="14">
        <v>300</v>
      </c>
      <c r="C19" s="23">
        <v>3</v>
      </c>
      <c r="D19" s="23">
        <f t="shared" si="2"/>
        <v>900</v>
      </c>
      <c r="E19" s="24">
        <v>5</v>
      </c>
      <c r="F19" s="14">
        <v>0</v>
      </c>
      <c r="G19" s="17">
        <f t="shared" si="3"/>
        <v>180</v>
      </c>
      <c r="H19" s="15">
        <v>1</v>
      </c>
      <c r="I19" s="18">
        <f t="shared" si="4"/>
        <v>180</v>
      </c>
      <c r="J19" s="17">
        <f t="shared" si="0"/>
        <v>150</v>
      </c>
      <c r="K19" s="17">
        <f t="shared" si="1"/>
        <v>9.75</v>
      </c>
      <c r="L19" s="19">
        <f t="shared" si="5"/>
        <v>9.75</v>
      </c>
      <c r="M19" s="16">
        <v>0</v>
      </c>
      <c r="N19" s="21">
        <f t="shared" si="7"/>
        <v>0</v>
      </c>
      <c r="O19" s="26">
        <f t="shared" si="9"/>
        <v>0</v>
      </c>
    </row>
    <row r="20" spans="1:15">
      <c r="A20" s="4" t="s">
        <v>56</v>
      </c>
      <c r="B20" s="14">
        <v>180</v>
      </c>
      <c r="C20" s="23">
        <v>2</v>
      </c>
      <c r="D20" s="23">
        <f t="shared" si="2"/>
        <v>360</v>
      </c>
      <c r="E20" s="24">
        <v>2</v>
      </c>
      <c r="F20" s="14">
        <v>0</v>
      </c>
      <c r="G20" s="17">
        <f t="shared" si="3"/>
        <v>180</v>
      </c>
      <c r="H20" s="15">
        <v>1</v>
      </c>
      <c r="I20" s="18">
        <f t="shared" si="4"/>
        <v>180</v>
      </c>
      <c r="J20" s="17">
        <f t="shared" si="0"/>
        <v>90</v>
      </c>
      <c r="K20" s="17">
        <f t="shared" si="1"/>
        <v>5.8500000000000005</v>
      </c>
      <c r="L20" s="19">
        <f t="shared" si="5"/>
        <v>5.8500000000000005</v>
      </c>
      <c r="M20" s="16">
        <v>0</v>
      </c>
      <c r="N20" s="21">
        <f t="shared" si="7"/>
        <v>0</v>
      </c>
      <c r="O20" s="26">
        <f t="shared" si="9"/>
        <v>0</v>
      </c>
    </row>
    <row r="21" spans="1:15">
      <c r="A21" s="4" t="s">
        <v>64</v>
      </c>
      <c r="B21" s="14">
        <v>250</v>
      </c>
      <c r="C21" s="23">
        <v>3</v>
      </c>
      <c r="D21" s="23">
        <f t="shared" si="2"/>
        <v>750</v>
      </c>
      <c r="E21" s="24">
        <v>5</v>
      </c>
      <c r="F21" s="14">
        <v>0</v>
      </c>
      <c r="G21" s="17">
        <f t="shared" si="3"/>
        <v>150</v>
      </c>
      <c r="H21" s="15">
        <v>1</v>
      </c>
      <c r="I21" s="18">
        <f t="shared" si="4"/>
        <v>150</v>
      </c>
      <c r="J21" s="17">
        <f t="shared" si="0"/>
        <v>125</v>
      </c>
      <c r="K21" s="17">
        <f t="shared" si="1"/>
        <v>8.125</v>
      </c>
      <c r="L21" s="19">
        <f t="shared" si="5"/>
        <v>8.125</v>
      </c>
      <c r="M21" s="16">
        <v>0</v>
      </c>
      <c r="N21" s="21">
        <f t="shared" si="7"/>
        <v>0</v>
      </c>
      <c r="O21" s="26">
        <f t="shared" si="9"/>
        <v>0</v>
      </c>
    </row>
    <row r="22" spans="1:15">
      <c r="A22" s="4" t="s">
        <v>57</v>
      </c>
      <c r="B22" s="14">
        <v>400</v>
      </c>
      <c r="C22" s="23">
        <v>3</v>
      </c>
      <c r="D22" s="23">
        <f t="shared" si="2"/>
        <v>1200</v>
      </c>
      <c r="E22" s="24">
        <v>2</v>
      </c>
      <c r="F22" s="14">
        <v>0</v>
      </c>
      <c r="G22" s="17">
        <f t="shared" si="3"/>
        <v>600</v>
      </c>
      <c r="H22" s="15">
        <v>1</v>
      </c>
      <c r="I22" s="18">
        <f t="shared" si="4"/>
        <v>600</v>
      </c>
      <c r="J22" s="17">
        <f t="shared" si="0"/>
        <v>200</v>
      </c>
      <c r="K22" s="17">
        <f t="shared" si="1"/>
        <v>13</v>
      </c>
      <c r="L22" s="19">
        <f t="shared" si="5"/>
        <v>13</v>
      </c>
      <c r="M22" s="16">
        <v>0</v>
      </c>
      <c r="N22" s="21">
        <f t="shared" si="7"/>
        <v>0</v>
      </c>
      <c r="O22" s="26">
        <f t="shared" si="9"/>
        <v>0</v>
      </c>
    </row>
    <row r="23" spans="1:15">
      <c r="A23" s="4" t="s">
        <v>11</v>
      </c>
      <c r="B23" s="6" t="s">
        <v>0</v>
      </c>
      <c r="C23" s="6"/>
      <c r="D23" s="6"/>
      <c r="E23" s="6" t="s">
        <v>0</v>
      </c>
      <c r="F23" s="6" t="s">
        <v>0</v>
      </c>
      <c r="G23" s="6" t="s">
        <v>0</v>
      </c>
      <c r="H23" s="3" t="s">
        <v>0</v>
      </c>
      <c r="I23" s="20">
        <f>SUM(I6:I22)</f>
        <v>147562.66666666666</v>
      </c>
      <c r="J23" s="6" t="s">
        <v>0</v>
      </c>
      <c r="K23" s="6" t="s">
        <v>0</v>
      </c>
      <c r="L23" s="20">
        <f>SUM(L6:L22)</f>
        <v>53806.025000000001</v>
      </c>
      <c r="M23" s="13"/>
      <c r="N23" s="20">
        <f>SUM(N6:N22)</f>
        <v>26650</v>
      </c>
      <c r="O23" s="27">
        <f>SUM(O6:O22)</f>
        <v>427866.66666666663</v>
      </c>
    </row>
    <row r="24" spans="1:15">
      <c r="A24" s="8"/>
      <c r="B24" s="8"/>
      <c r="C24" s="8"/>
      <c r="D24" s="8"/>
      <c r="E24" s="8"/>
      <c r="F24" s="8"/>
      <c r="G24" s="8"/>
      <c r="J24" s="8" t="s">
        <v>180</v>
      </c>
      <c r="K24" s="22">
        <v>6.5</v>
      </c>
      <c r="L24" s="8" t="s">
        <v>41</v>
      </c>
    </row>
    <row r="25" spans="1:15">
      <c r="A25" s="28"/>
      <c r="B25" s="28"/>
      <c r="C25" s="28"/>
      <c r="D25" s="28"/>
      <c r="E25" s="28"/>
      <c r="F25" s="28"/>
      <c r="G25" s="28"/>
      <c r="J25" s="28"/>
      <c r="K25" s="29"/>
      <c r="L25" s="28"/>
    </row>
    <row r="26" spans="1:15">
      <c r="C26" s="1" t="s">
        <v>65</v>
      </c>
    </row>
    <row r="27" spans="1:15">
      <c r="B27" s="1" t="s">
        <v>68</v>
      </c>
      <c r="C27" s="7">
        <f>SUM(D6:D22)</f>
        <v>2330340</v>
      </c>
    </row>
    <row r="28" spans="1:15">
      <c r="B28" s="1" t="s">
        <v>66</v>
      </c>
      <c r="C28" s="7">
        <v>0</v>
      </c>
    </row>
    <row r="29" spans="1:15">
      <c r="B29" s="1" t="s">
        <v>67</v>
      </c>
      <c r="C29" s="7">
        <v>0</v>
      </c>
    </row>
    <row r="30" spans="1:15">
      <c r="B30" s="1" t="s">
        <v>69</v>
      </c>
      <c r="C30" s="7">
        <f>SUMIF(E$6:E$22,2,D$6:D$22)</f>
        <v>1560</v>
      </c>
    </row>
    <row r="31" spans="1:15">
      <c r="B31" s="1" t="s">
        <v>70</v>
      </c>
      <c r="C31" s="7">
        <v>0</v>
      </c>
    </row>
    <row r="32" spans="1:15">
      <c r="B32" s="1" t="s">
        <v>71</v>
      </c>
      <c r="C32" s="7">
        <f>SUMIF(E$6:E$22,2,D$6:D$22)+SUMIF(E$6:E$22,5,D$6:D$22)</f>
        <v>33340</v>
      </c>
    </row>
    <row r="33" spans="2:4">
      <c r="B33" s="1" t="s">
        <v>72</v>
      </c>
      <c r="C33" s="7"/>
    </row>
    <row r="34" spans="2:4">
      <c r="B34" s="1" t="s">
        <v>73</v>
      </c>
      <c r="C34" s="7">
        <f>SUMIF(E$6:E$22,2,D$6:D$22)</f>
        <v>1560</v>
      </c>
    </row>
    <row r="35" spans="2:4">
      <c r="B35" s="1" t="s">
        <v>74</v>
      </c>
      <c r="C35" s="7"/>
    </row>
    <row r="36" spans="2:4">
      <c r="B36" s="1" t="s">
        <v>75</v>
      </c>
      <c r="C36" s="7">
        <f>SUMIF(E$6:E$22,2,D$6:D$22)</f>
        <v>1560</v>
      </c>
    </row>
    <row r="37" spans="2:4">
      <c r="B37" s="1" t="s">
        <v>76</v>
      </c>
      <c r="D37" s="7"/>
    </row>
  </sheetData>
  <phoneticPr fontId="1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zoomScale="120" zoomScaleNormal="120" workbookViewId="0">
      <selection activeCell="R12" sqref="R12"/>
    </sheetView>
  </sheetViews>
  <sheetFormatPr defaultColWidth="8.81640625" defaultRowHeight="24"/>
  <cols>
    <col min="1" max="1" width="31" style="9" bestFit="1" customWidth="1"/>
    <col min="2" max="2" width="13.6328125" style="9" bestFit="1" customWidth="1"/>
    <col min="3" max="3" width="13.81640625" style="9" bestFit="1" customWidth="1"/>
    <col min="4" max="4" width="14" style="9" bestFit="1" customWidth="1"/>
    <col min="5" max="5" width="9" style="9"/>
    <col min="6" max="6" width="15.453125" style="9" customWidth="1"/>
    <col min="7" max="8" width="13.1796875" style="9" customWidth="1"/>
    <col min="9" max="9" width="4.81640625" style="11" customWidth="1"/>
    <col min="10" max="11" width="13.1796875" style="9" customWidth="1"/>
    <col min="12" max="16384" width="8.81640625" style="9"/>
  </cols>
  <sheetData>
    <row r="1" spans="1:13" ht="35.5">
      <c r="A1" s="104" t="s">
        <v>194</v>
      </c>
    </row>
    <row r="2" spans="1:13">
      <c r="F2" s="65" t="s">
        <v>192</v>
      </c>
      <c r="G2" s="66"/>
      <c r="H2" s="66"/>
      <c r="J2" s="65" t="s">
        <v>191</v>
      </c>
      <c r="K2" s="66"/>
      <c r="L2" s="66"/>
    </row>
    <row r="3" spans="1:13">
      <c r="A3" s="94" t="s">
        <v>14</v>
      </c>
      <c r="B3" s="107" t="s">
        <v>84</v>
      </c>
      <c r="C3" s="107"/>
      <c r="D3" s="108"/>
      <c r="F3" s="9" t="s">
        <v>158</v>
      </c>
      <c r="G3" s="53">
        <v>40</v>
      </c>
      <c r="H3" s="9" t="s">
        <v>42</v>
      </c>
      <c r="J3" s="9" t="s">
        <v>168</v>
      </c>
      <c r="K3" s="34">
        <v>100000</v>
      </c>
      <c r="L3" s="9" t="s">
        <v>43</v>
      </c>
      <c r="M3" s="10"/>
    </row>
    <row r="4" spans="1:13">
      <c r="A4" s="95" t="s">
        <v>0</v>
      </c>
      <c r="B4" s="96" t="s">
        <v>15</v>
      </c>
      <c r="C4" s="96" t="s">
        <v>16</v>
      </c>
      <c r="D4" s="96" t="s">
        <v>17</v>
      </c>
      <c r="F4" s="9" t="s">
        <v>87</v>
      </c>
      <c r="G4" s="53">
        <v>20</v>
      </c>
      <c r="H4" s="31" t="s">
        <v>88</v>
      </c>
      <c r="J4" s="9" t="s">
        <v>169</v>
      </c>
      <c r="K4" s="30">
        <v>3000</v>
      </c>
      <c r="L4" s="9" t="s">
        <v>112</v>
      </c>
      <c r="M4" s="10"/>
    </row>
    <row r="5" spans="1:13">
      <c r="A5" s="90" t="s">
        <v>18</v>
      </c>
      <c r="B5" s="91">
        <f>SUM(B7:B16)</f>
        <v>516650</v>
      </c>
      <c r="C5" s="91">
        <f>SUM(C7:C16)</f>
        <v>150387.48749999999</v>
      </c>
      <c r="D5" s="91">
        <f>B5+C5</f>
        <v>667037.48750000005</v>
      </c>
      <c r="F5" s="64" t="s">
        <v>89</v>
      </c>
      <c r="G5" s="72">
        <f>G3*G4</f>
        <v>800</v>
      </c>
      <c r="H5" s="73" t="s">
        <v>90</v>
      </c>
      <c r="I5" s="54"/>
      <c r="K5" s="10"/>
      <c r="L5" s="11"/>
    </row>
    <row r="6" spans="1:13">
      <c r="A6" s="58" t="s">
        <v>19</v>
      </c>
      <c r="B6" s="69" t="s">
        <v>0</v>
      </c>
      <c r="C6" s="69" t="s">
        <v>0</v>
      </c>
      <c r="D6" s="69" t="s">
        <v>38</v>
      </c>
      <c r="F6" s="9" t="s">
        <v>126</v>
      </c>
      <c r="G6" s="30">
        <v>60</v>
      </c>
      <c r="H6" s="31" t="s">
        <v>127</v>
      </c>
      <c r="I6" s="54"/>
      <c r="J6" s="65" t="s">
        <v>172</v>
      </c>
      <c r="K6" s="66"/>
      <c r="L6" s="66"/>
    </row>
    <row r="7" spans="1:13">
      <c r="A7" s="59" t="s">
        <v>157</v>
      </c>
      <c r="B7" s="70">
        <f>K7*G3</f>
        <v>100000</v>
      </c>
      <c r="C7" s="70"/>
      <c r="D7" s="70">
        <f t="shared" ref="D7:D21" si="0">B7+C7</f>
        <v>100000</v>
      </c>
      <c r="F7" s="9" t="s">
        <v>128</v>
      </c>
      <c r="G7" s="30">
        <v>3.5</v>
      </c>
      <c r="H7" s="31" t="s">
        <v>129</v>
      </c>
      <c r="I7" s="12"/>
      <c r="J7" s="9" t="s">
        <v>93</v>
      </c>
      <c r="K7" s="30">
        <v>2500</v>
      </c>
      <c r="L7" s="11" t="s">
        <v>43</v>
      </c>
    </row>
    <row r="8" spans="1:13">
      <c r="A8" s="59" t="s">
        <v>170</v>
      </c>
      <c r="B8" s="70">
        <f>K8*G3</f>
        <v>140000</v>
      </c>
      <c r="C8" s="70"/>
      <c r="D8" s="70">
        <f t="shared" si="0"/>
        <v>140000</v>
      </c>
      <c r="F8" s="9" t="s">
        <v>89</v>
      </c>
      <c r="G8" s="34">
        <f>G5*G6*G7</f>
        <v>168000</v>
      </c>
      <c r="H8" s="31" t="s">
        <v>131</v>
      </c>
      <c r="I8" s="12"/>
      <c r="J8" s="12" t="s">
        <v>97</v>
      </c>
      <c r="K8" s="30">
        <v>3500</v>
      </c>
      <c r="L8" s="11" t="s">
        <v>43</v>
      </c>
    </row>
    <row r="9" spans="1:13">
      <c r="A9" s="59" t="s">
        <v>171</v>
      </c>
      <c r="B9" s="70">
        <f>K9*G5</f>
        <v>120000</v>
      </c>
      <c r="C9" s="70"/>
      <c r="D9" s="70">
        <f t="shared" si="0"/>
        <v>120000</v>
      </c>
      <c r="G9" s="34"/>
      <c r="H9" s="31"/>
      <c r="I9" s="12"/>
      <c r="J9" s="12" t="s">
        <v>173</v>
      </c>
      <c r="K9" s="12">
        <f>150</f>
        <v>150</v>
      </c>
      <c r="L9" s="11" t="s">
        <v>174</v>
      </c>
    </row>
    <row r="10" spans="1:13">
      <c r="A10" s="62" t="s">
        <v>21</v>
      </c>
      <c r="B10" s="71" t="s">
        <v>20</v>
      </c>
      <c r="C10" s="71" t="s">
        <v>38</v>
      </c>
      <c r="D10" s="71" t="s">
        <v>38</v>
      </c>
      <c r="G10" s="34"/>
      <c r="H10" s="31"/>
      <c r="I10" s="12"/>
      <c r="J10" s="11"/>
      <c r="K10" s="12"/>
      <c r="L10" s="11"/>
    </row>
    <row r="11" spans="1:13">
      <c r="A11" s="59" t="s">
        <v>22</v>
      </c>
      <c r="B11" s="70"/>
      <c r="C11" s="70">
        <f>G29*G30</f>
        <v>150000</v>
      </c>
      <c r="D11" s="70">
        <f t="shared" si="0"/>
        <v>150000</v>
      </c>
      <c r="F11" s="67" t="s">
        <v>159</v>
      </c>
      <c r="G11" s="68"/>
      <c r="H11" s="68"/>
      <c r="I11" s="12"/>
      <c r="J11" s="65" t="s">
        <v>176</v>
      </c>
      <c r="K11" s="68"/>
      <c r="L11" s="66"/>
    </row>
    <row r="12" spans="1:13">
      <c r="A12" s="59" t="s">
        <v>188</v>
      </c>
      <c r="B12" s="70">
        <f>G23*G24+G19</f>
        <v>30000</v>
      </c>
      <c r="C12" s="70"/>
      <c r="D12" s="70">
        <f t="shared" si="0"/>
        <v>30000</v>
      </c>
      <c r="F12" s="12" t="s">
        <v>160</v>
      </c>
      <c r="G12" s="30"/>
      <c r="H12" s="54" t="s">
        <v>133</v>
      </c>
      <c r="J12" s="11" t="s">
        <v>177</v>
      </c>
      <c r="K12" s="30">
        <v>1000</v>
      </c>
      <c r="L12" s="11" t="s">
        <v>43</v>
      </c>
    </row>
    <row r="13" spans="1:13">
      <c r="A13" s="59" t="s">
        <v>175</v>
      </c>
      <c r="B13" s="70">
        <f>K12*G3</f>
        <v>40000</v>
      </c>
      <c r="C13" s="70"/>
      <c r="D13" s="70">
        <f t="shared" si="0"/>
        <v>40000</v>
      </c>
      <c r="F13" s="10" t="s">
        <v>161</v>
      </c>
      <c r="G13" s="30"/>
      <c r="H13" s="54" t="s">
        <v>133</v>
      </c>
      <c r="J13" s="11" t="s">
        <v>101</v>
      </c>
      <c r="K13" s="30">
        <v>60000</v>
      </c>
      <c r="L13" s="9" t="s">
        <v>178</v>
      </c>
    </row>
    <row r="14" spans="1:13">
      <c r="A14" s="59" t="s">
        <v>179</v>
      </c>
      <c r="B14" s="70">
        <f>K13</f>
        <v>60000</v>
      </c>
      <c r="C14" s="70"/>
      <c r="D14" s="70">
        <f t="shared" si="0"/>
        <v>60000</v>
      </c>
      <c r="F14" s="10" t="s">
        <v>162</v>
      </c>
      <c r="G14" s="30"/>
      <c r="H14" s="54" t="s">
        <v>133</v>
      </c>
      <c r="J14" s="11"/>
      <c r="K14" s="30"/>
    </row>
    <row r="15" spans="1:13">
      <c r="A15" s="59" t="s">
        <v>23</v>
      </c>
      <c r="B15" s="70">
        <f>ค่าเสื่อม!N23</f>
        <v>26650</v>
      </c>
      <c r="C15" s="70"/>
      <c r="D15" s="70">
        <f t="shared" si="0"/>
        <v>26650</v>
      </c>
      <c r="F15" s="10" t="s">
        <v>163</v>
      </c>
      <c r="G15" s="30"/>
      <c r="H15" s="54" t="s">
        <v>133</v>
      </c>
    </row>
    <row r="16" spans="1:13">
      <c r="A16" s="59" t="s">
        <v>24</v>
      </c>
      <c r="B16" s="70"/>
      <c r="C16" s="70">
        <f>B5*K19</f>
        <v>387.48750000000001</v>
      </c>
      <c r="D16" s="70">
        <f t="shared" si="0"/>
        <v>387.48750000000001</v>
      </c>
      <c r="F16" s="72" t="s">
        <v>164</v>
      </c>
      <c r="G16" s="74">
        <v>125</v>
      </c>
      <c r="H16" s="75" t="s">
        <v>133</v>
      </c>
    </row>
    <row r="17" spans="1:12">
      <c r="A17" s="90" t="s">
        <v>25</v>
      </c>
      <c r="B17" s="91">
        <f>SUM(B18:B20)</f>
        <v>3000</v>
      </c>
      <c r="C17" s="91">
        <f>SUM(C18:C20)</f>
        <v>4201368.6916666664</v>
      </c>
      <c r="D17" s="91">
        <f>SUM(D18:D20)</f>
        <v>4204368.6916666664</v>
      </c>
    </row>
    <row r="18" spans="1:12" ht="48">
      <c r="A18" s="59" t="s">
        <v>26</v>
      </c>
      <c r="B18" s="70">
        <v>3000</v>
      </c>
      <c r="C18" s="70">
        <f>K3*G3</f>
        <v>4000000</v>
      </c>
      <c r="D18" s="70">
        <f>B18+C18</f>
        <v>4003000</v>
      </c>
      <c r="F18" s="67" t="s">
        <v>186</v>
      </c>
      <c r="G18" s="66"/>
      <c r="H18" s="66"/>
      <c r="J18" s="65" t="s">
        <v>180</v>
      </c>
      <c r="K18" s="68"/>
      <c r="L18" s="66"/>
    </row>
    <row r="19" spans="1:12">
      <c r="A19" s="59" t="s">
        <v>27</v>
      </c>
      <c r="B19" s="70">
        <v>0</v>
      </c>
      <c r="C19" s="70">
        <f>ค่าเสื่อม!I23</f>
        <v>147562.66666666666</v>
      </c>
      <c r="D19" s="70">
        <f t="shared" si="0"/>
        <v>147562.66666666666</v>
      </c>
      <c r="F19" s="40" t="s">
        <v>45</v>
      </c>
      <c r="G19" s="34">
        <v>18000</v>
      </c>
      <c r="H19" s="10" t="s">
        <v>46</v>
      </c>
      <c r="I19" s="54"/>
      <c r="J19" s="12" t="s">
        <v>181</v>
      </c>
      <c r="K19" s="55">
        <v>7.5000000000000002E-4</v>
      </c>
      <c r="L19" s="11" t="s">
        <v>152</v>
      </c>
    </row>
    <row r="20" spans="1:12">
      <c r="A20" s="59" t="s">
        <v>28</v>
      </c>
      <c r="B20" s="70">
        <v>0</v>
      </c>
      <c r="C20" s="70">
        <f>ค่าเสื่อม!L23</f>
        <v>53806.025000000001</v>
      </c>
      <c r="D20" s="70">
        <f t="shared" si="0"/>
        <v>53806.025000000001</v>
      </c>
      <c r="F20" s="10" t="s">
        <v>150</v>
      </c>
      <c r="G20" s="50">
        <v>6.5000000000000002E-2</v>
      </c>
      <c r="H20" s="10" t="s">
        <v>152</v>
      </c>
      <c r="J20" s="12" t="s">
        <v>182</v>
      </c>
      <c r="K20" s="56">
        <v>6.5000000000000002E-2</v>
      </c>
      <c r="L20" s="11" t="s">
        <v>152</v>
      </c>
    </row>
    <row r="21" spans="1:12">
      <c r="A21" s="92" t="s">
        <v>29</v>
      </c>
      <c r="B21" s="93">
        <f>B5+B17</f>
        <v>519650</v>
      </c>
      <c r="C21" s="93">
        <f>C5+C17</f>
        <v>4351756.1791666662</v>
      </c>
      <c r="D21" s="93">
        <f t="shared" si="0"/>
        <v>4871406.1791666662</v>
      </c>
      <c r="F21" s="10" t="s">
        <v>151</v>
      </c>
      <c r="G21" s="50">
        <v>0.03</v>
      </c>
      <c r="H21" s="10" t="s">
        <v>152</v>
      </c>
      <c r="J21" s="11"/>
      <c r="K21" s="12"/>
      <c r="L21" s="11"/>
    </row>
    <row r="22" spans="1:12">
      <c r="A22" s="58" t="s">
        <v>189</v>
      </c>
      <c r="B22" s="69">
        <f>B21/$G$5</f>
        <v>649.5625</v>
      </c>
      <c r="C22" s="69">
        <f t="shared" ref="C22:D22" si="1">C21/$G$5</f>
        <v>5439.6952239583325</v>
      </c>
      <c r="D22" s="69">
        <f t="shared" si="1"/>
        <v>6089.2577239583325</v>
      </c>
      <c r="F22" s="57" t="s">
        <v>113</v>
      </c>
      <c r="G22" s="11"/>
      <c r="H22" s="11"/>
      <c r="J22" s="11"/>
      <c r="K22" s="12"/>
      <c r="L22" s="11"/>
    </row>
    <row r="23" spans="1:12">
      <c r="A23" s="58" t="s">
        <v>190</v>
      </c>
      <c r="B23" s="69">
        <f>B21/$G$8</f>
        <v>3.0931547619047617</v>
      </c>
      <c r="C23" s="69">
        <f t="shared" ref="C23:D23" si="2">C21/$G$8</f>
        <v>25.903310590277776</v>
      </c>
      <c r="D23" s="69">
        <f t="shared" si="2"/>
        <v>28.996465352182536</v>
      </c>
      <c r="F23" s="9" t="s">
        <v>115</v>
      </c>
      <c r="G23" s="30">
        <v>30</v>
      </c>
      <c r="H23" s="9" t="s">
        <v>48</v>
      </c>
      <c r="J23" s="11"/>
      <c r="K23" s="12"/>
      <c r="L23" s="11"/>
    </row>
    <row r="24" spans="1:12">
      <c r="A24" s="92" t="s">
        <v>30</v>
      </c>
      <c r="B24" s="93"/>
      <c r="C24" s="93"/>
      <c r="D24" s="93">
        <f>G8*G16</f>
        <v>21000000</v>
      </c>
      <c r="F24" s="9" t="s">
        <v>49</v>
      </c>
      <c r="G24" s="30">
        <v>400</v>
      </c>
      <c r="H24" s="9" t="s">
        <v>111</v>
      </c>
      <c r="J24" s="11"/>
      <c r="K24" s="12"/>
      <c r="L24" s="11"/>
    </row>
    <row r="25" spans="1:12">
      <c r="A25" s="59" t="s">
        <v>31</v>
      </c>
      <c r="B25" s="61" t="s">
        <v>0</v>
      </c>
      <c r="C25" s="61" t="s">
        <v>0</v>
      </c>
      <c r="D25" s="60">
        <f>D24-B21</f>
        <v>20480350</v>
      </c>
      <c r="F25" s="9" t="s">
        <v>187</v>
      </c>
      <c r="G25" s="30"/>
      <c r="H25" s="9" t="s">
        <v>178</v>
      </c>
      <c r="J25" s="11"/>
      <c r="K25" s="12"/>
      <c r="L25" s="11"/>
    </row>
    <row r="26" spans="1:12" ht="48">
      <c r="A26" s="59" t="s">
        <v>32</v>
      </c>
      <c r="B26" s="61" t="s">
        <v>0</v>
      </c>
      <c r="C26" s="61" t="s">
        <v>0</v>
      </c>
      <c r="D26" s="60">
        <f>D24-B5</f>
        <v>20483350</v>
      </c>
      <c r="F26" s="57" t="s">
        <v>44</v>
      </c>
      <c r="G26" s="11"/>
      <c r="H26" s="11"/>
      <c r="J26" s="11"/>
      <c r="K26" s="11"/>
      <c r="L26" s="11"/>
    </row>
    <row r="27" spans="1:12" ht="48">
      <c r="A27" s="59" t="s">
        <v>33</v>
      </c>
      <c r="B27" s="61" t="s">
        <v>0</v>
      </c>
      <c r="C27" s="61" t="s">
        <v>0</v>
      </c>
      <c r="D27" s="60">
        <f>D24-D21</f>
        <v>16128593.820833333</v>
      </c>
      <c r="F27" s="11" t="s">
        <v>39</v>
      </c>
      <c r="G27" s="37">
        <v>2</v>
      </c>
      <c r="H27" s="11" t="s">
        <v>183</v>
      </c>
      <c r="J27" s="11"/>
      <c r="K27" s="11"/>
      <c r="L27" s="11"/>
    </row>
    <row r="28" spans="1:12">
      <c r="A28" s="59" t="s">
        <v>165</v>
      </c>
      <c r="B28" s="61"/>
      <c r="C28" s="61"/>
      <c r="D28" s="60">
        <f>D25/$G$5</f>
        <v>25600.4375</v>
      </c>
      <c r="F28" s="11" t="s">
        <v>184</v>
      </c>
      <c r="G28" s="37">
        <v>250</v>
      </c>
      <c r="H28" s="11" t="s">
        <v>185</v>
      </c>
      <c r="J28" s="11"/>
      <c r="K28" s="11"/>
      <c r="L28" s="11"/>
    </row>
    <row r="29" spans="1:12">
      <c r="A29" s="59" t="s">
        <v>166</v>
      </c>
      <c r="B29" s="61"/>
      <c r="C29" s="61"/>
      <c r="D29" s="60">
        <f t="shared" ref="D29:D30" si="3">D26/$G$5</f>
        <v>25604.1875</v>
      </c>
      <c r="F29" s="11" t="s">
        <v>109</v>
      </c>
      <c r="G29" s="37">
        <f>G27*G28</f>
        <v>500</v>
      </c>
      <c r="H29" s="11" t="s">
        <v>109</v>
      </c>
      <c r="J29" s="11"/>
      <c r="K29" s="11"/>
      <c r="L29" s="11"/>
    </row>
    <row r="30" spans="1:12">
      <c r="A30" s="59" t="s">
        <v>167</v>
      </c>
      <c r="B30" s="61"/>
      <c r="C30" s="61"/>
      <c r="D30" s="60">
        <f t="shared" si="3"/>
        <v>20160.742276041667</v>
      </c>
      <c r="F30" s="9" t="s">
        <v>110</v>
      </c>
      <c r="G30" s="30">
        <v>300</v>
      </c>
      <c r="H30" s="9" t="s">
        <v>111</v>
      </c>
      <c r="J30" s="11"/>
      <c r="K30" s="11"/>
      <c r="L30" s="11"/>
    </row>
    <row r="31" spans="1:12">
      <c r="A31" s="59" t="s">
        <v>34</v>
      </c>
      <c r="B31" s="61" t="s">
        <v>0</v>
      </c>
      <c r="C31" s="61" t="s">
        <v>0</v>
      </c>
      <c r="D31" s="63">
        <f>D25/$G$8</f>
        <v>121.90684523809524</v>
      </c>
      <c r="F31" s="11"/>
      <c r="G31" s="12"/>
      <c r="H31" s="12"/>
      <c r="J31" s="11"/>
      <c r="K31" s="11"/>
      <c r="L31" s="11"/>
    </row>
    <row r="32" spans="1:12">
      <c r="A32" s="59" t="s">
        <v>35</v>
      </c>
      <c r="B32" s="61" t="s">
        <v>0</v>
      </c>
      <c r="C32" s="61" t="s">
        <v>0</v>
      </c>
      <c r="D32" s="63">
        <f t="shared" ref="D32:D33" si="4">D26/$G$8</f>
        <v>121.92470238095238</v>
      </c>
      <c r="F32" s="11"/>
      <c r="G32" s="12"/>
      <c r="H32" s="12"/>
      <c r="J32" s="12"/>
      <c r="K32" s="12"/>
      <c r="L32" s="11"/>
    </row>
    <row r="33" spans="1:12">
      <c r="A33" s="59" t="s">
        <v>36</v>
      </c>
      <c r="B33" s="61" t="s">
        <v>0</v>
      </c>
      <c r="C33" s="61" t="s">
        <v>0</v>
      </c>
      <c r="D33" s="63">
        <f t="shared" si="4"/>
        <v>96.00353464781746</v>
      </c>
      <c r="F33" s="11"/>
      <c r="G33" s="12"/>
      <c r="H33" s="12"/>
      <c r="J33" s="12"/>
      <c r="K33" s="12"/>
      <c r="L33" s="11"/>
    </row>
    <row r="34" spans="1:12">
      <c r="F34" s="11"/>
      <c r="G34" s="11"/>
      <c r="H34" s="12"/>
      <c r="I34" s="12"/>
      <c r="J34" s="12"/>
      <c r="K34" s="12"/>
      <c r="L34" s="11"/>
    </row>
    <row r="35" spans="1:12">
      <c r="F35" s="11"/>
      <c r="G35" s="11"/>
      <c r="H35" s="11"/>
      <c r="I35" s="12"/>
      <c r="J35" s="11"/>
      <c r="K35" s="11"/>
      <c r="L35" s="11"/>
    </row>
    <row r="36" spans="1:12">
      <c r="F36" s="11"/>
      <c r="G36" s="12"/>
      <c r="H36" s="12"/>
      <c r="I36" s="12"/>
      <c r="J36" s="12"/>
      <c r="K36" s="11"/>
      <c r="L36" s="11"/>
    </row>
    <row r="37" spans="1:12">
      <c r="F37" s="11"/>
      <c r="G37" s="12"/>
      <c r="H37" s="12"/>
      <c r="J37" s="12"/>
      <c r="K37" s="11"/>
      <c r="L37" s="11"/>
    </row>
    <row r="38" spans="1:12">
      <c r="F38" s="11"/>
      <c r="G38" s="12"/>
      <c r="H38" s="12"/>
      <c r="I38" s="52"/>
      <c r="J38" s="11"/>
      <c r="K38" s="11"/>
      <c r="L38" s="11"/>
    </row>
    <row r="39" spans="1:12">
      <c r="F39" s="11"/>
      <c r="G39" s="11"/>
      <c r="H39" s="11"/>
      <c r="I39" s="52"/>
      <c r="J39" s="11"/>
      <c r="K39" s="11"/>
      <c r="L39" s="11"/>
    </row>
    <row r="40" spans="1:12">
      <c r="F40" s="11"/>
      <c r="G40" s="12"/>
      <c r="H40" s="11"/>
      <c r="J40" s="11"/>
      <c r="K40" s="11"/>
      <c r="L40" s="11"/>
    </row>
    <row r="41" spans="1:12">
      <c r="F41" s="11"/>
      <c r="G41" s="12"/>
      <c r="H41" s="11"/>
      <c r="J41" s="11"/>
      <c r="K41" s="11"/>
      <c r="L41" s="11"/>
    </row>
    <row r="42" spans="1:12">
      <c r="F42" s="11"/>
      <c r="G42" s="11"/>
      <c r="H42" s="11"/>
      <c r="J42" s="11"/>
      <c r="K42" s="11"/>
      <c r="L42" s="11"/>
    </row>
    <row r="43" spans="1:12">
      <c r="F43" s="11"/>
      <c r="G43" s="11"/>
      <c r="H43" s="11"/>
      <c r="J43" s="11"/>
      <c r="K43" s="11"/>
      <c r="L43" s="11"/>
    </row>
    <row r="44" spans="1:12">
      <c r="F44" s="11"/>
      <c r="G44" s="11"/>
      <c r="H44" s="11"/>
      <c r="J44" s="11"/>
      <c r="K44" s="11"/>
      <c r="L44" s="11"/>
    </row>
    <row r="45" spans="1:12">
      <c r="F45" s="11"/>
      <c r="G45" s="11"/>
      <c r="H45" s="11"/>
      <c r="J45" s="11"/>
      <c r="K45" s="11"/>
      <c r="L45" s="11"/>
    </row>
    <row r="46" spans="1:12">
      <c r="F46" s="11"/>
      <c r="G46" s="11"/>
      <c r="H46" s="11"/>
      <c r="J46" s="11"/>
      <c r="K46" s="11"/>
      <c r="L46" s="11"/>
    </row>
    <row r="47" spans="1:12">
      <c r="F47" s="11"/>
      <c r="G47" s="11"/>
      <c r="H47" s="11"/>
      <c r="J47" s="11"/>
      <c r="K47" s="11"/>
    </row>
    <row r="48" spans="1:12">
      <c r="F48" s="11"/>
      <c r="G48" s="11"/>
      <c r="H48" s="11"/>
      <c r="J48" s="11"/>
      <c r="K48" s="11"/>
    </row>
    <row r="49" spans="6:8">
      <c r="F49" s="11"/>
      <c r="G49" s="11"/>
      <c r="H49" s="11"/>
    </row>
    <row r="50" spans="6:8">
      <c r="F50" s="11"/>
      <c r="G50" s="11"/>
      <c r="H50" s="11"/>
    </row>
    <row r="51" spans="6:8">
      <c r="F51" s="11"/>
      <c r="G51" s="11"/>
      <c r="H51" s="11"/>
    </row>
    <row r="52" spans="6:8">
      <c r="F52" s="11"/>
      <c r="G52" s="11"/>
      <c r="H52" s="11"/>
    </row>
  </sheetData>
  <mergeCells count="1">
    <mergeCell ref="B3:D3"/>
  </mergeCells>
  <pageMargins left="0.7" right="0.7" top="0.75" bottom="0.75" header="0.3" footer="0.3"/>
  <pageSetup paperSize="9" orientation="portrait" verticalDpi="0" r:id="rId1"/>
  <ignoredErrors>
    <ignoredError sqref="B8 D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F986F-E70E-6943-B925-CCEF85119757}">
  <dimension ref="A1:O65"/>
  <sheetViews>
    <sheetView topLeftCell="A3" zoomScale="140" zoomScaleNormal="140" workbookViewId="0">
      <pane ySplit="6" topLeftCell="A32" activePane="bottomLeft" state="frozen"/>
      <selection activeCell="A3" sqref="A3"/>
      <selection pane="bottomLeft" activeCell="B39" sqref="B39"/>
    </sheetView>
  </sheetViews>
  <sheetFormatPr defaultColWidth="10.81640625" defaultRowHeight="24"/>
  <cols>
    <col min="1" max="1" width="21.453125" style="9" customWidth="1"/>
    <col min="2" max="2" width="17.1796875" style="9" customWidth="1"/>
    <col min="3" max="3" width="10.1796875" style="9" customWidth="1"/>
    <col min="4" max="4" width="11.81640625" style="9" customWidth="1"/>
    <col min="5" max="5" width="12.1796875" style="9" customWidth="1"/>
    <col min="6" max="6" width="10" style="9" customWidth="1"/>
    <col min="7" max="9" width="10.453125" style="9" customWidth="1"/>
    <col min="10" max="14" width="12.453125" style="9" customWidth="1"/>
    <col min="15" max="15" width="13.1796875" style="9" customWidth="1"/>
    <col min="16" max="16384" width="10.81640625" style="9"/>
  </cols>
  <sheetData>
    <row r="1" spans="1:15">
      <c r="A1" s="35" t="s">
        <v>91</v>
      </c>
    </row>
    <row r="2" spans="1:15">
      <c r="A2" s="9" t="s">
        <v>85</v>
      </c>
      <c r="B2" s="30">
        <v>40</v>
      </c>
      <c r="C2" s="31" t="s">
        <v>86</v>
      </c>
      <c r="E2" s="9" t="s">
        <v>44</v>
      </c>
      <c r="F2" s="37">
        <v>300</v>
      </c>
      <c r="G2" s="9" t="s">
        <v>109</v>
      </c>
      <c r="I2" s="9" t="s">
        <v>113</v>
      </c>
      <c r="J2" s="30">
        <v>5</v>
      </c>
      <c r="K2" s="9" t="s">
        <v>114</v>
      </c>
    </row>
    <row r="3" spans="1:15">
      <c r="A3" s="9" t="s">
        <v>87</v>
      </c>
      <c r="B3" s="30">
        <v>20</v>
      </c>
      <c r="C3" s="31" t="s">
        <v>88</v>
      </c>
      <c r="E3" s="9" t="s">
        <v>110</v>
      </c>
      <c r="F3" s="37">
        <v>300</v>
      </c>
      <c r="G3" s="9" t="s">
        <v>111</v>
      </c>
      <c r="I3" s="9" t="s">
        <v>115</v>
      </c>
      <c r="J3" s="30">
        <v>30</v>
      </c>
      <c r="K3" s="9" t="s">
        <v>48</v>
      </c>
    </row>
    <row r="4" spans="1:15">
      <c r="A4" s="35" t="s">
        <v>89</v>
      </c>
      <c r="B4" s="39">
        <f>B2*B3</f>
        <v>800</v>
      </c>
      <c r="C4" s="40" t="s">
        <v>90</v>
      </c>
      <c r="E4" s="10" t="s">
        <v>45</v>
      </c>
      <c r="F4" s="34">
        <v>18000</v>
      </c>
      <c r="G4" s="10" t="s">
        <v>46</v>
      </c>
      <c r="H4" s="10"/>
      <c r="I4" s="9" t="s">
        <v>49</v>
      </c>
      <c r="J4" s="30">
        <v>400</v>
      </c>
      <c r="K4" s="9" t="s">
        <v>111</v>
      </c>
      <c r="L4" s="10"/>
      <c r="M4" s="10"/>
    </row>
    <row r="5" spans="1:15">
      <c r="A5" s="9" t="s">
        <v>126</v>
      </c>
      <c r="B5" s="30">
        <v>60</v>
      </c>
      <c r="C5" s="31" t="s">
        <v>127</v>
      </c>
      <c r="D5" s="31"/>
      <c r="E5" s="10" t="s">
        <v>150</v>
      </c>
      <c r="F5" s="50">
        <v>6.5000000000000002E-2</v>
      </c>
      <c r="G5" s="10" t="s">
        <v>152</v>
      </c>
      <c r="H5" s="10"/>
      <c r="L5" s="10"/>
      <c r="M5" s="10"/>
    </row>
    <row r="6" spans="1:15">
      <c r="A6" s="9" t="s">
        <v>128</v>
      </c>
      <c r="B6" s="30">
        <v>3.5</v>
      </c>
      <c r="C6" s="31" t="s">
        <v>129</v>
      </c>
      <c r="D6" s="31"/>
      <c r="E6" s="10" t="s">
        <v>151</v>
      </c>
      <c r="F6" s="50">
        <v>0.03</v>
      </c>
      <c r="G6" s="10" t="s">
        <v>152</v>
      </c>
      <c r="H6" s="10"/>
      <c r="L6" s="10"/>
      <c r="M6" s="10"/>
    </row>
    <row r="7" spans="1:15">
      <c r="D7" s="31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5">
      <c r="A8" s="86" t="s">
        <v>123</v>
      </c>
      <c r="B8" s="86"/>
      <c r="C8" s="86" t="s">
        <v>124</v>
      </c>
      <c r="D8" s="87">
        <v>0</v>
      </c>
      <c r="E8" s="87">
        <v>1</v>
      </c>
      <c r="F8" s="87">
        <v>2</v>
      </c>
      <c r="G8" s="87">
        <v>3</v>
      </c>
      <c r="H8" s="87">
        <v>4</v>
      </c>
      <c r="I8" s="87">
        <v>5</v>
      </c>
      <c r="J8" s="87">
        <v>6</v>
      </c>
      <c r="K8" s="87">
        <v>7</v>
      </c>
      <c r="L8" s="87">
        <v>8</v>
      </c>
      <c r="M8" s="87">
        <v>9</v>
      </c>
      <c r="N8" s="87">
        <v>10</v>
      </c>
      <c r="O8" s="35"/>
    </row>
    <row r="9" spans="1:15" s="35" customFormat="1">
      <c r="A9" s="80" t="s">
        <v>80</v>
      </c>
      <c r="B9" s="80"/>
      <c r="C9" s="80"/>
      <c r="D9" s="82">
        <f>ค่าเสื่อม!C27</f>
        <v>2330340</v>
      </c>
      <c r="E9" s="82"/>
      <c r="F9" s="82"/>
      <c r="G9" s="82">
        <f>ค่าเสื่อม!C30</f>
        <v>1560</v>
      </c>
      <c r="H9" s="82"/>
      <c r="I9" s="82">
        <f>ค่าเสื่อม!C32</f>
        <v>33340</v>
      </c>
      <c r="J9" s="82"/>
      <c r="K9" s="82">
        <f>ค่าเสื่อม!C34</f>
        <v>1560</v>
      </c>
      <c r="L9" s="82"/>
      <c r="M9" s="82">
        <f>ค่าเสื่อม!C36</f>
        <v>1560</v>
      </c>
      <c r="N9" s="82"/>
      <c r="O9" s="36"/>
    </row>
    <row r="10" spans="1:15" ht="7" customHeight="1"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>
      <c r="A11" s="80" t="s">
        <v>81</v>
      </c>
      <c r="B11" s="88" t="s">
        <v>95</v>
      </c>
      <c r="C11" s="88" t="s">
        <v>94</v>
      </c>
      <c r="D11" s="89"/>
      <c r="E11" s="81">
        <f>E12+E17+E21+E24+E29</f>
        <v>742000</v>
      </c>
      <c r="F11" s="81">
        <f t="shared" ref="F11:N11" si="0">F12+F17+F21+F24+F29</f>
        <v>473000</v>
      </c>
      <c r="G11" s="81">
        <f t="shared" si="0"/>
        <v>473000</v>
      </c>
      <c r="H11" s="81">
        <f t="shared" si="0"/>
        <v>473000</v>
      </c>
      <c r="I11" s="81">
        <f t="shared" si="0"/>
        <v>473000</v>
      </c>
      <c r="J11" s="81">
        <f t="shared" si="0"/>
        <v>1109000</v>
      </c>
      <c r="K11" s="81">
        <f t="shared" si="0"/>
        <v>1109000</v>
      </c>
      <c r="L11" s="81">
        <f t="shared" si="0"/>
        <v>1109000</v>
      </c>
      <c r="M11" s="81">
        <f t="shared" si="0"/>
        <v>1109000</v>
      </c>
      <c r="N11" s="81">
        <f t="shared" si="0"/>
        <v>1109000</v>
      </c>
      <c r="O11" s="33"/>
    </row>
    <row r="12" spans="1:15">
      <c r="A12" s="65" t="s">
        <v>99</v>
      </c>
      <c r="B12" s="65"/>
      <c r="C12" s="65"/>
      <c r="D12" s="76"/>
      <c r="E12" s="76">
        <f>SUM(E13:E15)</f>
        <v>269000</v>
      </c>
      <c r="F12" s="76"/>
      <c r="G12" s="76"/>
      <c r="H12" s="76"/>
      <c r="I12" s="76"/>
      <c r="J12" s="76"/>
      <c r="K12" s="76"/>
      <c r="L12" s="76"/>
      <c r="M12" s="76"/>
      <c r="N12" s="76"/>
      <c r="O12" s="33"/>
    </row>
    <row r="13" spans="1:15">
      <c r="A13" s="9" t="s">
        <v>82</v>
      </c>
      <c r="B13" s="34">
        <v>80</v>
      </c>
      <c r="C13" s="30" t="s">
        <v>90</v>
      </c>
      <c r="D13" s="33"/>
      <c r="E13" s="33">
        <f>B13*B4</f>
        <v>64000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>
      <c r="A14" s="9" t="s">
        <v>83</v>
      </c>
      <c r="B14" s="34">
        <v>5000</v>
      </c>
      <c r="C14" s="30" t="s">
        <v>42</v>
      </c>
      <c r="D14" s="33"/>
      <c r="E14" s="33">
        <f>B14*B2</f>
        <v>200000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>
      <c r="A15" s="9" t="s">
        <v>92</v>
      </c>
      <c r="B15" s="34">
        <v>5000</v>
      </c>
      <c r="C15" s="9" t="s">
        <v>96</v>
      </c>
      <c r="D15" s="33"/>
      <c r="E15" s="33">
        <v>5000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5">
      <c r="A16" s="35" t="s">
        <v>100</v>
      </c>
      <c r="B16" s="3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5" s="35" customFormat="1">
      <c r="A17" s="65" t="s">
        <v>93</v>
      </c>
      <c r="B17" s="77"/>
      <c r="C17" s="65"/>
      <c r="D17" s="76"/>
      <c r="E17" s="76">
        <f>E18+E19</f>
        <v>32000</v>
      </c>
      <c r="F17" s="76">
        <f t="shared" ref="F17:N17" si="1">F18+F19</f>
        <v>32000</v>
      </c>
      <c r="G17" s="76">
        <f t="shared" si="1"/>
        <v>32000</v>
      </c>
      <c r="H17" s="76">
        <f t="shared" si="1"/>
        <v>32000</v>
      </c>
      <c r="I17" s="76">
        <f t="shared" si="1"/>
        <v>32000</v>
      </c>
      <c r="J17" s="76">
        <f t="shared" si="1"/>
        <v>48000</v>
      </c>
      <c r="K17" s="76">
        <f t="shared" si="1"/>
        <v>48000</v>
      </c>
      <c r="L17" s="76">
        <f t="shared" si="1"/>
        <v>48000</v>
      </c>
      <c r="M17" s="76">
        <f t="shared" si="1"/>
        <v>48000</v>
      </c>
      <c r="N17" s="76">
        <f t="shared" si="1"/>
        <v>48000</v>
      </c>
      <c r="O17" s="36"/>
    </row>
    <row r="18" spans="1:15">
      <c r="A18" s="9" t="s">
        <v>102</v>
      </c>
      <c r="B18" s="34">
        <v>800</v>
      </c>
      <c r="C18" s="9" t="s">
        <v>42</v>
      </c>
      <c r="D18" s="33"/>
      <c r="E18" s="33">
        <f>B18*B2</f>
        <v>32000</v>
      </c>
      <c r="F18" s="33">
        <f>$E18</f>
        <v>32000</v>
      </c>
      <c r="G18" s="33">
        <f t="shared" ref="G18:N22" si="2">$E18</f>
        <v>32000</v>
      </c>
      <c r="H18" s="33">
        <f t="shared" si="2"/>
        <v>32000</v>
      </c>
      <c r="I18" s="33">
        <f t="shared" si="2"/>
        <v>32000</v>
      </c>
      <c r="J18" s="33"/>
      <c r="K18" s="33"/>
      <c r="L18" s="33"/>
      <c r="M18" s="33"/>
      <c r="N18" s="33"/>
      <c r="O18" s="33"/>
    </row>
    <row r="19" spans="1:15">
      <c r="A19" s="9" t="s">
        <v>103</v>
      </c>
      <c r="B19" s="34">
        <v>1200</v>
      </c>
      <c r="C19" s="9" t="s">
        <v>42</v>
      </c>
      <c r="D19" s="33"/>
      <c r="E19" s="33"/>
      <c r="F19" s="33"/>
      <c r="G19" s="33"/>
      <c r="H19" s="33"/>
      <c r="I19" s="33"/>
      <c r="J19" s="33">
        <f>B19*B2</f>
        <v>48000</v>
      </c>
      <c r="K19" s="33">
        <f>$J19</f>
        <v>48000</v>
      </c>
      <c r="L19" s="33">
        <f t="shared" ref="L19:N19" si="3">$J19</f>
        <v>48000</v>
      </c>
      <c r="M19" s="33">
        <f t="shared" si="3"/>
        <v>48000</v>
      </c>
      <c r="N19" s="33">
        <f t="shared" si="3"/>
        <v>48000</v>
      </c>
      <c r="O19" s="33"/>
    </row>
    <row r="20" spans="1:15">
      <c r="A20" s="9" t="s">
        <v>98</v>
      </c>
      <c r="B20" s="34">
        <v>600</v>
      </c>
      <c r="C20" s="9" t="s">
        <v>42</v>
      </c>
      <c r="D20" s="33"/>
      <c r="E20" s="33">
        <f>B20*B2</f>
        <v>24000</v>
      </c>
      <c r="F20" s="33">
        <f>$E20</f>
        <v>24000</v>
      </c>
      <c r="G20" s="33">
        <f t="shared" si="2"/>
        <v>24000</v>
      </c>
      <c r="H20" s="33">
        <f t="shared" si="2"/>
        <v>24000</v>
      </c>
      <c r="I20" s="33">
        <f t="shared" si="2"/>
        <v>24000</v>
      </c>
      <c r="J20" s="33">
        <f t="shared" si="2"/>
        <v>24000</v>
      </c>
      <c r="K20" s="33">
        <f t="shared" si="2"/>
        <v>24000</v>
      </c>
      <c r="L20" s="33">
        <f t="shared" si="2"/>
        <v>24000</v>
      </c>
      <c r="M20" s="33">
        <f t="shared" si="2"/>
        <v>24000</v>
      </c>
      <c r="N20" s="33">
        <f t="shared" si="2"/>
        <v>24000</v>
      </c>
      <c r="O20" s="33"/>
    </row>
    <row r="21" spans="1:15" s="35" customFormat="1">
      <c r="A21" s="83" t="s">
        <v>104</v>
      </c>
      <c r="B21" s="84"/>
      <c r="C21" s="83"/>
      <c r="D21" s="85"/>
      <c r="E21" s="85">
        <f>E22+E23</f>
        <v>60000</v>
      </c>
      <c r="F21" s="85">
        <f t="shared" ref="F21:N21" si="4">F22+F23</f>
        <v>60000</v>
      </c>
      <c r="G21" s="85">
        <f t="shared" si="4"/>
        <v>60000</v>
      </c>
      <c r="H21" s="85">
        <f t="shared" si="4"/>
        <v>60000</v>
      </c>
      <c r="I21" s="85">
        <f t="shared" si="4"/>
        <v>60000</v>
      </c>
      <c r="J21" s="85">
        <f t="shared" si="4"/>
        <v>140000</v>
      </c>
      <c r="K21" s="85">
        <f t="shared" si="4"/>
        <v>140000</v>
      </c>
      <c r="L21" s="85">
        <f t="shared" si="4"/>
        <v>140000</v>
      </c>
      <c r="M21" s="85">
        <f t="shared" si="4"/>
        <v>140000</v>
      </c>
      <c r="N21" s="85">
        <f t="shared" si="4"/>
        <v>140000</v>
      </c>
      <c r="O21" s="36"/>
    </row>
    <row r="22" spans="1:15">
      <c r="A22" s="9" t="s">
        <v>105</v>
      </c>
      <c r="B22" s="34">
        <v>1500</v>
      </c>
      <c r="C22" s="9" t="s">
        <v>42</v>
      </c>
      <c r="D22" s="33"/>
      <c r="E22" s="33">
        <f>B22*B2</f>
        <v>60000</v>
      </c>
      <c r="F22" s="33">
        <f>$E22</f>
        <v>60000</v>
      </c>
      <c r="G22" s="33">
        <f t="shared" si="2"/>
        <v>60000</v>
      </c>
      <c r="H22" s="33">
        <f t="shared" si="2"/>
        <v>60000</v>
      </c>
      <c r="I22" s="33">
        <f t="shared" si="2"/>
        <v>60000</v>
      </c>
      <c r="J22" s="33"/>
      <c r="K22" s="33"/>
      <c r="L22" s="33"/>
      <c r="M22" s="33"/>
      <c r="N22" s="33"/>
      <c r="O22" s="33"/>
    </row>
    <row r="23" spans="1:15">
      <c r="A23" s="9" t="s">
        <v>103</v>
      </c>
      <c r="B23" s="34">
        <v>3500</v>
      </c>
      <c r="C23" s="9" t="s">
        <v>42</v>
      </c>
      <c r="D23" s="33"/>
      <c r="E23" s="33"/>
      <c r="F23" s="33"/>
      <c r="G23" s="33"/>
      <c r="H23" s="33"/>
      <c r="I23" s="33"/>
      <c r="J23" s="33">
        <f>B23*B2</f>
        <v>140000</v>
      </c>
      <c r="K23" s="33">
        <f>$J23</f>
        <v>140000</v>
      </c>
      <c r="L23" s="33">
        <f t="shared" ref="L23:N23" si="5">$J23</f>
        <v>140000</v>
      </c>
      <c r="M23" s="33">
        <f t="shared" si="5"/>
        <v>140000</v>
      </c>
      <c r="N23" s="33">
        <f t="shared" si="5"/>
        <v>140000</v>
      </c>
      <c r="O23" s="33"/>
    </row>
    <row r="24" spans="1:15">
      <c r="A24" s="65" t="s">
        <v>106</v>
      </c>
      <c r="B24" s="78"/>
      <c r="C24" s="66"/>
      <c r="D24" s="79"/>
      <c r="E24" s="76">
        <f>SUM(E25:E28)</f>
        <v>306000</v>
      </c>
      <c r="F24" s="76">
        <f t="shared" ref="F24:N24" si="6">SUM(F25:F28)</f>
        <v>306000</v>
      </c>
      <c r="G24" s="76">
        <f t="shared" si="6"/>
        <v>306000</v>
      </c>
      <c r="H24" s="76">
        <f t="shared" si="6"/>
        <v>306000</v>
      </c>
      <c r="I24" s="76">
        <f t="shared" si="6"/>
        <v>306000</v>
      </c>
      <c r="J24" s="76">
        <f t="shared" si="6"/>
        <v>686000</v>
      </c>
      <c r="K24" s="76">
        <f t="shared" si="6"/>
        <v>686000</v>
      </c>
      <c r="L24" s="76">
        <f t="shared" si="6"/>
        <v>686000</v>
      </c>
      <c r="M24" s="76">
        <f t="shared" si="6"/>
        <v>686000</v>
      </c>
      <c r="N24" s="76">
        <f t="shared" si="6"/>
        <v>686000</v>
      </c>
      <c r="O24" s="33"/>
    </row>
    <row r="25" spans="1:15">
      <c r="A25" s="9" t="s">
        <v>107</v>
      </c>
      <c r="B25" s="38">
        <f>F4*12</f>
        <v>216000</v>
      </c>
      <c r="C25" s="9" t="s">
        <v>47</v>
      </c>
      <c r="D25" s="33"/>
      <c r="E25" s="33">
        <f>B25</f>
        <v>216000</v>
      </c>
      <c r="F25" s="33">
        <f>$E25</f>
        <v>216000</v>
      </c>
      <c r="G25" s="33">
        <f t="shared" ref="G25:N26" si="7">$E25</f>
        <v>216000</v>
      </c>
      <c r="H25" s="33">
        <f t="shared" si="7"/>
        <v>216000</v>
      </c>
      <c r="I25" s="33">
        <f t="shared" si="7"/>
        <v>216000</v>
      </c>
      <c r="J25" s="33">
        <f t="shared" si="7"/>
        <v>216000</v>
      </c>
      <c r="K25" s="33">
        <f t="shared" si="7"/>
        <v>216000</v>
      </c>
      <c r="L25" s="33">
        <f t="shared" si="7"/>
        <v>216000</v>
      </c>
      <c r="M25" s="33">
        <f t="shared" si="7"/>
        <v>216000</v>
      </c>
      <c r="N25" s="33">
        <f t="shared" si="7"/>
        <v>216000</v>
      </c>
      <c r="O25" s="33"/>
    </row>
    <row r="26" spans="1:15">
      <c r="A26" s="9" t="s">
        <v>108</v>
      </c>
      <c r="B26" s="38">
        <f>F2*F3</f>
        <v>90000</v>
      </c>
      <c r="C26" s="9" t="s">
        <v>112</v>
      </c>
      <c r="D26" s="33"/>
      <c r="E26" s="33">
        <f>B26</f>
        <v>90000</v>
      </c>
      <c r="F26" s="33">
        <f>$E26</f>
        <v>90000</v>
      </c>
      <c r="G26" s="33">
        <f t="shared" si="7"/>
        <v>90000</v>
      </c>
      <c r="H26" s="33">
        <f t="shared" si="7"/>
        <v>90000</v>
      </c>
      <c r="I26" s="33">
        <f t="shared" si="7"/>
        <v>90000</v>
      </c>
      <c r="J26" s="33">
        <f t="shared" si="7"/>
        <v>90000</v>
      </c>
      <c r="K26" s="33">
        <f t="shared" si="7"/>
        <v>90000</v>
      </c>
      <c r="L26" s="33">
        <f t="shared" si="7"/>
        <v>90000</v>
      </c>
      <c r="M26" s="33">
        <f t="shared" si="7"/>
        <v>90000</v>
      </c>
      <c r="N26" s="33">
        <f t="shared" si="7"/>
        <v>90000</v>
      </c>
      <c r="O26" s="33"/>
    </row>
    <row r="27" spans="1:15">
      <c r="A27" s="9" t="s">
        <v>116</v>
      </c>
      <c r="B27" s="38">
        <f>J2*J3*J4</f>
        <v>60000</v>
      </c>
      <c r="C27" s="9" t="s">
        <v>96</v>
      </c>
      <c r="D27" s="33"/>
      <c r="E27" s="33"/>
      <c r="F27" s="33"/>
      <c r="G27" s="33"/>
      <c r="H27" s="33"/>
      <c r="I27" s="33"/>
      <c r="J27" s="33">
        <f>B27</f>
        <v>60000</v>
      </c>
      <c r="K27" s="33">
        <f>$J27</f>
        <v>60000</v>
      </c>
      <c r="L27" s="33">
        <f t="shared" ref="L27:N31" si="8">$J27</f>
        <v>60000</v>
      </c>
      <c r="M27" s="33">
        <f t="shared" si="8"/>
        <v>60000</v>
      </c>
      <c r="N27" s="33">
        <f t="shared" si="8"/>
        <v>60000</v>
      </c>
      <c r="O27" s="33"/>
    </row>
    <row r="28" spans="1:15">
      <c r="A28" s="9" t="s">
        <v>121</v>
      </c>
      <c r="B28" s="38">
        <v>8000</v>
      </c>
      <c r="C28" s="9" t="s">
        <v>43</v>
      </c>
      <c r="D28" s="33"/>
      <c r="E28" s="33"/>
      <c r="F28" s="33"/>
      <c r="G28" s="33"/>
      <c r="H28" s="33"/>
      <c r="I28" s="33"/>
      <c r="J28" s="33">
        <f>B28*B2</f>
        <v>320000</v>
      </c>
      <c r="K28" s="33">
        <f>$J28</f>
        <v>320000</v>
      </c>
      <c r="L28" s="33">
        <f t="shared" si="8"/>
        <v>320000</v>
      </c>
      <c r="M28" s="33">
        <f t="shared" si="8"/>
        <v>320000</v>
      </c>
      <c r="N28" s="33">
        <f t="shared" si="8"/>
        <v>320000</v>
      </c>
      <c r="O28" s="33"/>
    </row>
    <row r="29" spans="1:15">
      <c r="A29" s="65" t="s">
        <v>120</v>
      </c>
      <c r="B29" s="77"/>
      <c r="C29" s="65"/>
      <c r="D29" s="76"/>
      <c r="E29" s="76">
        <f>SUM(E30:E33)</f>
        <v>75000</v>
      </c>
      <c r="F29" s="76">
        <f t="shared" ref="F29:N29" si="9">SUM(F30:F33)</f>
        <v>75000</v>
      </c>
      <c r="G29" s="76">
        <f t="shared" si="9"/>
        <v>75000</v>
      </c>
      <c r="H29" s="76">
        <f t="shared" si="9"/>
        <v>75000</v>
      </c>
      <c r="I29" s="76">
        <f t="shared" si="9"/>
        <v>75000</v>
      </c>
      <c r="J29" s="76">
        <f t="shared" si="9"/>
        <v>235000</v>
      </c>
      <c r="K29" s="76">
        <f t="shared" si="9"/>
        <v>235000</v>
      </c>
      <c r="L29" s="76">
        <f t="shared" si="9"/>
        <v>235000</v>
      </c>
      <c r="M29" s="76">
        <f t="shared" si="9"/>
        <v>235000</v>
      </c>
      <c r="N29" s="76">
        <f t="shared" si="9"/>
        <v>235000</v>
      </c>
      <c r="O29" s="33"/>
    </row>
    <row r="30" spans="1:15">
      <c r="A30" s="9" t="s">
        <v>119</v>
      </c>
      <c r="B30" s="34">
        <v>150</v>
      </c>
      <c r="C30" s="9" t="s">
        <v>90</v>
      </c>
      <c r="D30" s="33"/>
      <c r="E30" s="33"/>
      <c r="F30" s="33"/>
      <c r="G30" s="33"/>
      <c r="H30" s="33"/>
      <c r="I30" s="33"/>
      <c r="J30" s="33">
        <f>B30*B4</f>
        <v>120000</v>
      </c>
      <c r="K30" s="33">
        <f>$J30</f>
        <v>120000</v>
      </c>
      <c r="L30" s="33">
        <f t="shared" si="8"/>
        <v>120000</v>
      </c>
      <c r="M30" s="33">
        <f t="shared" si="8"/>
        <v>120000</v>
      </c>
      <c r="N30" s="33">
        <f t="shared" si="8"/>
        <v>120000</v>
      </c>
      <c r="O30" s="33"/>
    </row>
    <row r="31" spans="1:15">
      <c r="A31" s="9" t="s">
        <v>117</v>
      </c>
      <c r="B31" s="34">
        <v>1000</v>
      </c>
      <c r="C31" s="9" t="s">
        <v>118</v>
      </c>
      <c r="D31" s="33"/>
      <c r="E31" s="33"/>
      <c r="F31" s="33"/>
      <c r="G31" s="33"/>
      <c r="H31" s="33"/>
      <c r="I31" s="33"/>
      <c r="J31" s="33">
        <f>B31*B2</f>
        <v>40000</v>
      </c>
      <c r="K31" s="33">
        <f>$J31</f>
        <v>40000</v>
      </c>
      <c r="L31" s="33">
        <f t="shared" si="8"/>
        <v>40000</v>
      </c>
      <c r="M31" s="33">
        <f t="shared" si="8"/>
        <v>40000</v>
      </c>
      <c r="N31" s="33">
        <f t="shared" si="8"/>
        <v>40000</v>
      </c>
      <c r="O31" s="33"/>
    </row>
    <row r="32" spans="1:15">
      <c r="A32" s="9" t="s">
        <v>101</v>
      </c>
      <c r="B32" s="34">
        <f>6000</f>
        <v>6000</v>
      </c>
      <c r="C32" s="9" t="s">
        <v>47</v>
      </c>
      <c r="D32" s="33"/>
      <c r="E32" s="33">
        <f>B32*12</f>
        <v>72000</v>
      </c>
      <c r="F32" s="33">
        <f t="shared" ref="F32:N32" si="10">E32</f>
        <v>72000</v>
      </c>
      <c r="G32" s="33">
        <f t="shared" si="10"/>
        <v>72000</v>
      </c>
      <c r="H32" s="33">
        <f t="shared" si="10"/>
        <v>72000</v>
      </c>
      <c r="I32" s="33">
        <f t="shared" si="10"/>
        <v>72000</v>
      </c>
      <c r="J32" s="33">
        <f t="shared" si="10"/>
        <v>72000</v>
      </c>
      <c r="K32" s="33">
        <f t="shared" si="10"/>
        <v>72000</v>
      </c>
      <c r="L32" s="33">
        <f t="shared" si="10"/>
        <v>72000</v>
      </c>
      <c r="M32" s="33">
        <f t="shared" si="10"/>
        <v>72000</v>
      </c>
      <c r="N32" s="33">
        <f t="shared" si="10"/>
        <v>72000</v>
      </c>
      <c r="O32" s="33"/>
    </row>
    <row r="33" spans="1:15">
      <c r="A33" s="9" t="s">
        <v>169</v>
      </c>
      <c r="B33" s="34">
        <v>3000</v>
      </c>
      <c r="C33" s="9" t="s">
        <v>96</v>
      </c>
      <c r="D33" s="33"/>
      <c r="E33" s="33">
        <f>$B33</f>
        <v>3000</v>
      </c>
      <c r="F33" s="33">
        <f t="shared" ref="F33:N33" si="11">$B33</f>
        <v>3000</v>
      </c>
      <c r="G33" s="33">
        <f t="shared" si="11"/>
        <v>3000</v>
      </c>
      <c r="H33" s="33">
        <f t="shared" si="11"/>
        <v>3000</v>
      </c>
      <c r="I33" s="33">
        <f t="shared" si="11"/>
        <v>3000</v>
      </c>
      <c r="J33" s="33">
        <f t="shared" si="11"/>
        <v>3000</v>
      </c>
      <c r="K33" s="33">
        <f t="shared" si="11"/>
        <v>3000</v>
      </c>
      <c r="L33" s="33">
        <f t="shared" si="11"/>
        <v>3000</v>
      </c>
      <c r="M33" s="33">
        <f t="shared" si="11"/>
        <v>3000</v>
      </c>
      <c r="N33" s="33">
        <f t="shared" si="11"/>
        <v>3000</v>
      </c>
      <c r="O33" s="33"/>
    </row>
    <row r="34" spans="1:15" s="35" customFormat="1">
      <c r="A34" s="80" t="s">
        <v>122</v>
      </c>
      <c r="B34" s="80"/>
      <c r="C34" s="80"/>
      <c r="D34" s="81">
        <f>D9+D11</f>
        <v>2330340</v>
      </c>
      <c r="E34" s="81">
        <f t="shared" ref="E34:N34" si="12">E9+E11</f>
        <v>742000</v>
      </c>
      <c r="F34" s="81">
        <f t="shared" si="12"/>
        <v>473000</v>
      </c>
      <c r="G34" s="81">
        <f t="shared" si="12"/>
        <v>474560</v>
      </c>
      <c r="H34" s="81">
        <f t="shared" si="12"/>
        <v>473000</v>
      </c>
      <c r="I34" s="81">
        <f t="shared" si="12"/>
        <v>506340</v>
      </c>
      <c r="J34" s="81">
        <f t="shared" si="12"/>
        <v>1109000</v>
      </c>
      <c r="K34" s="81">
        <f t="shared" si="12"/>
        <v>1110560</v>
      </c>
      <c r="L34" s="81">
        <f t="shared" si="12"/>
        <v>1109000</v>
      </c>
      <c r="M34" s="81">
        <f t="shared" si="12"/>
        <v>1110560</v>
      </c>
      <c r="N34" s="81">
        <f t="shared" si="12"/>
        <v>1109000</v>
      </c>
      <c r="O34" s="36"/>
    </row>
    <row r="35" spans="1:15" ht="9" customHeight="1"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 s="35" customFormat="1">
      <c r="A36" s="35" t="s">
        <v>125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>
      <c r="A37" s="9" t="s">
        <v>130</v>
      </c>
      <c r="B37" s="33">
        <f>B5*B6*B4</f>
        <v>168000</v>
      </c>
      <c r="C37" s="9" t="s">
        <v>131</v>
      </c>
      <c r="D37" s="33"/>
      <c r="E37" s="33"/>
      <c r="F37" s="33"/>
      <c r="G37" s="33"/>
      <c r="H37" s="33"/>
      <c r="I37" s="33"/>
      <c r="J37" s="33">
        <f>B37</f>
        <v>168000</v>
      </c>
      <c r="K37" s="33">
        <f>$J37</f>
        <v>168000</v>
      </c>
      <c r="L37" s="33">
        <f t="shared" ref="L37:N38" si="13">$J37</f>
        <v>168000</v>
      </c>
      <c r="M37" s="33">
        <f t="shared" si="13"/>
        <v>168000</v>
      </c>
      <c r="N37" s="33">
        <f t="shared" si="13"/>
        <v>168000</v>
      </c>
      <c r="O37" s="33"/>
    </row>
    <row r="38" spans="1:15">
      <c r="A38" s="9" t="s">
        <v>132</v>
      </c>
      <c r="B38" s="9">
        <v>125</v>
      </c>
      <c r="C38" s="9" t="s">
        <v>133</v>
      </c>
      <c r="D38" s="33"/>
      <c r="E38" s="33"/>
      <c r="F38" s="33"/>
      <c r="G38" s="33"/>
      <c r="H38" s="33"/>
      <c r="I38" s="33"/>
      <c r="J38" s="33">
        <f>B38</f>
        <v>125</v>
      </c>
      <c r="K38" s="33">
        <f>$J38</f>
        <v>125</v>
      </c>
      <c r="L38" s="33">
        <f t="shared" si="13"/>
        <v>125</v>
      </c>
      <c r="M38" s="33">
        <f t="shared" si="13"/>
        <v>125</v>
      </c>
      <c r="N38" s="33">
        <f t="shared" si="13"/>
        <v>125</v>
      </c>
      <c r="O38" s="33"/>
    </row>
    <row r="39" spans="1:15">
      <c r="A39" s="35" t="s">
        <v>134</v>
      </c>
      <c r="B39" s="35"/>
      <c r="C39" s="35"/>
      <c r="D39" s="36"/>
      <c r="E39" s="36"/>
      <c r="F39" s="36"/>
      <c r="G39" s="36"/>
      <c r="H39" s="36"/>
      <c r="I39" s="36"/>
      <c r="J39" s="36">
        <f>J37*J38</f>
        <v>21000000</v>
      </c>
      <c r="K39" s="36">
        <f t="shared" ref="K39:N39" si="14">K37*K38</f>
        <v>21000000</v>
      </c>
      <c r="L39" s="36">
        <f t="shared" si="14"/>
        <v>21000000</v>
      </c>
      <c r="M39" s="36">
        <f t="shared" si="14"/>
        <v>21000000</v>
      </c>
      <c r="N39" s="36">
        <f t="shared" si="14"/>
        <v>21000000</v>
      </c>
      <c r="O39" s="33"/>
    </row>
    <row r="40" spans="1:15">
      <c r="A40" s="9" t="s">
        <v>139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>
        <f>ค่าเสื่อม!O23</f>
        <v>427866.66666666663</v>
      </c>
    </row>
    <row r="41" spans="1:15" s="35" customFormat="1">
      <c r="A41" s="35" t="s">
        <v>141</v>
      </c>
      <c r="D41" s="36">
        <f>D39+D40</f>
        <v>0</v>
      </c>
      <c r="E41" s="36">
        <f t="shared" ref="E41:N41" si="15">E39+E40</f>
        <v>0</v>
      </c>
      <c r="F41" s="36">
        <f t="shared" si="15"/>
        <v>0</v>
      </c>
      <c r="G41" s="36">
        <f t="shared" si="15"/>
        <v>0</v>
      </c>
      <c r="H41" s="36">
        <f t="shared" si="15"/>
        <v>0</v>
      </c>
      <c r="I41" s="36">
        <f t="shared" si="15"/>
        <v>0</v>
      </c>
      <c r="J41" s="36">
        <f t="shared" si="15"/>
        <v>21000000</v>
      </c>
      <c r="K41" s="36">
        <f t="shared" si="15"/>
        <v>21000000</v>
      </c>
      <c r="L41" s="36">
        <f t="shared" si="15"/>
        <v>21000000</v>
      </c>
      <c r="M41" s="36">
        <f t="shared" si="15"/>
        <v>21000000</v>
      </c>
      <c r="N41" s="36">
        <f t="shared" si="15"/>
        <v>21427866.666666668</v>
      </c>
    </row>
    <row r="42" spans="1:15" s="35" customFormat="1">
      <c r="A42" s="43" t="s">
        <v>140</v>
      </c>
      <c r="B42" s="43"/>
      <c r="C42" s="43"/>
      <c r="D42" s="44">
        <f>D41-D34</f>
        <v>-2330340</v>
      </c>
      <c r="E42" s="44">
        <f t="shared" ref="E42:N42" si="16">E41-E34</f>
        <v>-742000</v>
      </c>
      <c r="F42" s="44">
        <f t="shared" si="16"/>
        <v>-473000</v>
      </c>
      <c r="G42" s="44">
        <f t="shared" si="16"/>
        <v>-474560</v>
      </c>
      <c r="H42" s="44">
        <f t="shared" si="16"/>
        <v>-473000</v>
      </c>
      <c r="I42" s="44">
        <f t="shared" si="16"/>
        <v>-506340</v>
      </c>
      <c r="J42" s="44">
        <f t="shared" si="16"/>
        <v>19891000</v>
      </c>
      <c r="K42" s="44">
        <f t="shared" si="16"/>
        <v>19889440</v>
      </c>
      <c r="L42" s="44">
        <f t="shared" si="16"/>
        <v>19891000</v>
      </c>
      <c r="M42" s="44">
        <f t="shared" si="16"/>
        <v>19889440</v>
      </c>
      <c r="N42" s="44">
        <f t="shared" si="16"/>
        <v>20318866.666666668</v>
      </c>
    </row>
    <row r="43" spans="1:15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1:15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5">
      <c r="A45" s="9" t="s">
        <v>135</v>
      </c>
      <c r="B45" s="41">
        <f>F5</f>
        <v>6.5000000000000002E-2</v>
      </c>
      <c r="D45" s="42">
        <f>1/(1+$B$45)^D8</f>
        <v>1</v>
      </c>
      <c r="E45" s="42">
        <f t="shared" ref="E45:N45" si="17">1/(1+$B$45)^E8</f>
        <v>0.93896713615023475</v>
      </c>
      <c r="F45" s="42">
        <f t="shared" si="17"/>
        <v>0.88165928277017358</v>
      </c>
      <c r="G45" s="42">
        <f t="shared" si="17"/>
        <v>0.82784909180297994</v>
      </c>
      <c r="H45" s="42">
        <f t="shared" si="17"/>
        <v>0.77732309089481699</v>
      </c>
      <c r="I45" s="42">
        <f t="shared" si="17"/>
        <v>0.72988083652095492</v>
      </c>
      <c r="J45" s="42">
        <f t="shared" si="17"/>
        <v>0.68533411879901873</v>
      </c>
      <c r="K45" s="42">
        <f t="shared" si="17"/>
        <v>0.64350621483475945</v>
      </c>
      <c r="L45" s="42">
        <f t="shared" si="17"/>
        <v>0.60423118763827188</v>
      </c>
      <c r="M45" s="42">
        <f t="shared" si="17"/>
        <v>0.56735322782936326</v>
      </c>
      <c r="N45" s="42">
        <f t="shared" si="17"/>
        <v>0.53272603552052888</v>
      </c>
      <c r="O45" s="33"/>
    </row>
    <row r="46" spans="1:15">
      <c r="A46" s="9" t="s">
        <v>136</v>
      </c>
      <c r="D46" s="33">
        <f>D34*D45</f>
        <v>2330340</v>
      </c>
      <c r="E46" s="33">
        <f t="shared" ref="E46:N46" si="18">E34*E45</f>
        <v>696713.61502347421</v>
      </c>
      <c r="F46" s="33">
        <f t="shared" si="18"/>
        <v>417024.84075029212</v>
      </c>
      <c r="G46" s="33">
        <f t="shared" si="18"/>
        <v>392864.06500602217</v>
      </c>
      <c r="H46" s="33">
        <f t="shared" si="18"/>
        <v>367673.82199324842</v>
      </c>
      <c r="I46" s="33">
        <f t="shared" si="18"/>
        <v>369567.86276402033</v>
      </c>
      <c r="J46" s="33">
        <f t="shared" si="18"/>
        <v>760035.53774811176</v>
      </c>
      <c r="K46" s="33">
        <f t="shared" si="18"/>
        <v>714652.2619468905</v>
      </c>
      <c r="L46" s="33">
        <f t="shared" si="18"/>
        <v>670092.38709084352</v>
      </c>
      <c r="M46" s="33">
        <f t="shared" si="18"/>
        <v>630079.80069817766</v>
      </c>
      <c r="N46" s="33">
        <f t="shared" si="18"/>
        <v>590793.1733922665</v>
      </c>
      <c r="O46" s="33">
        <f>SUM(D46:N46)</f>
        <v>7939837.3664133474</v>
      </c>
    </row>
    <row r="47" spans="1:15">
      <c r="A47" s="9" t="s">
        <v>137</v>
      </c>
      <c r="D47" s="33">
        <f>D41*D45</f>
        <v>0</v>
      </c>
      <c r="E47" s="33">
        <f t="shared" ref="E47:N47" si="19">E41*E45</f>
        <v>0</v>
      </c>
      <c r="F47" s="33">
        <f t="shared" si="19"/>
        <v>0</v>
      </c>
      <c r="G47" s="33">
        <f t="shared" si="19"/>
        <v>0</v>
      </c>
      <c r="H47" s="33">
        <f t="shared" si="19"/>
        <v>0</v>
      </c>
      <c r="I47" s="33">
        <f t="shared" si="19"/>
        <v>0</v>
      </c>
      <c r="J47" s="33">
        <f t="shared" si="19"/>
        <v>14392016.494779393</v>
      </c>
      <c r="K47" s="33">
        <f t="shared" si="19"/>
        <v>13513630.511529949</v>
      </c>
      <c r="L47" s="33">
        <f t="shared" si="19"/>
        <v>12688854.940403709</v>
      </c>
      <c r="M47" s="33">
        <f t="shared" si="19"/>
        <v>11914417.784416629</v>
      </c>
      <c r="N47" s="33">
        <f t="shared" si="19"/>
        <v>11415182.458995825</v>
      </c>
      <c r="O47" s="33">
        <f t="shared" ref="O47:O48" si="20">SUM(D47:N47)</f>
        <v>63924102.19012551</v>
      </c>
    </row>
    <row r="48" spans="1:15">
      <c r="A48" s="35" t="s">
        <v>138</v>
      </c>
      <c r="C48" s="35"/>
      <c r="D48" s="35"/>
      <c r="E48" s="45">
        <f t="shared" ref="E48:N48" si="21">D47-D46</f>
        <v>-2330340</v>
      </c>
      <c r="F48" s="45">
        <f t="shared" si="21"/>
        <v>-696713.61502347421</v>
      </c>
      <c r="G48" s="45">
        <f t="shared" si="21"/>
        <v>-417024.84075029212</v>
      </c>
      <c r="H48" s="45">
        <f t="shared" si="21"/>
        <v>-392864.06500602217</v>
      </c>
      <c r="I48" s="45">
        <f t="shared" si="21"/>
        <v>-367673.82199324842</v>
      </c>
      <c r="J48" s="45">
        <f t="shared" si="21"/>
        <v>-369567.86276402033</v>
      </c>
      <c r="K48" s="45">
        <f t="shared" si="21"/>
        <v>13631980.957031282</v>
      </c>
      <c r="L48" s="45">
        <f t="shared" si="21"/>
        <v>12798978.249583058</v>
      </c>
      <c r="M48" s="45">
        <f t="shared" si="21"/>
        <v>12018762.553312866</v>
      </c>
      <c r="N48" s="45">
        <f t="shared" si="21"/>
        <v>11284337.983718451</v>
      </c>
      <c r="O48" s="33">
        <f t="shared" si="20"/>
        <v>45159875.538108602</v>
      </c>
    </row>
    <row r="49" spans="1:15">
      <c r="A49" s="35"/>
      <c r="C49" s="35"/>
      <c r="D49" s="3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33"/>
    </row>
    <row r="50" spans="1:15">
      <c r="D50" s="33" t="s">
        <v>145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>
      <c r="A51" s="46" t="s">
        <v>142</v>
      </c>
      <c r="B51" s="47">
        <f>NPV(B45,E42:N42)+D42</f>
        <v>55984264.823712148</v>
      </c>
      <c r="D51" s="32" t="s">
        <v>146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5" customHeight="1">
      <c r="D52" s="10"/>
    </row>
    <row r="53" spans="1:15" ht="24" customHeight="1">
      <c r="A53" s="46" t="s">
        <v>155</v>
      </c>
      <c r="B53" s="48">
        <f>(MATCH(0,D42:N42)-1)+(0-INDEX(D42:N42,MATCH(0,D42:N42)))/(INDEX(D42:N42,MATCH(0,D42:N42)+1)-INDEX(D42:N42,MATCH(0,D42:N42)))</f>
        <v>5.0248238250673865</v>
      </c>
      <c r="D53" s="10"/>
    </row>
    <row r="54" spans="1:15" ht="5" customHeight="1">
      <c r="D54" s="10"/>
    </row>
    <row r="55" spans="1:15" ht="26" customHeight="1">
      <c r="A55" s="46" t="s">
        <v>156</v>
      </c>
      <c r="B55" s="51">
        <f>(MATCH(0,D48:N48)-1)+(0-INDEX(D48:N48,MATCH(0,D48:N48)))/(INDEX(D48:N48,MATCH(0,D48:N48)+1)-INDEX(D48:N48,MATCH(0,D48:N48)))</f>
        <v>6.0263947844285291</v>
      </c>
      <c r="D55" s="10"/>
    </row>
    <row r="56" spans="1:15" ht="5" customHeight="1">
      <c r="D56" s="10"/>
    </row>
    <row r="57" spans="1:15">
      <c r="A57" s="46" t="s">
        <v>143</v>
      </c>
      <c r="B57" s="48">
        <f>O47/O46</f>
        <v>8.0510593907796704</v>
      </c>
      <c r="C57" s="9" t="s">
        <v>144</v>
      </c>
      <c r="D57" s="10" t="s">
        <v>147</v>
      </c>
    </row>
    <row r="58" spans="1:15" ht="4" customHeight="1">
      <c r="D58" s="10"/>
    </row>
    <row r="59" spans="1:15">
      <c r="A59" s="46" t="s">
        <v>148</v>
      </c>
      <c r="B59" s="49">
        <f>IRR(D42:N42, 0.1)</f>
        <v>0.57225621861948794</v>
      </c>
      <c r="D59" s="10"/>
    </row>
    <row r="60" spans="1:15" ht="4" customHeight="1"/>
    <row r="61" spans="1:15">
      <c r="A61" s="46" t="s">
        <v>149</v>
      </c>
      <c r="B61" s="49">
        <f>MIRR(D42:N42, F5, F6)</f>
        <v>0.36933884325709787</v>
      </c>
    </row>
    <row r="62" spans="1:15" ht="4" customHeight="1"/>
    <row r="63" spans="1:15">
      <c r="A63" s="46" t="s">
        <v>153</v>
      </c>
      <c r="B63" s="48">
        <f>B51/O47</f>
        <v>0.87579274335682655</v>
      </c>
    </row>
    <row r="64" spans="1:15" ht="6" customHeight="1"/>
    <row r="65" spans="1:2">
      <c r="A65" s="46" t="s">
        <v>154</v>
      </c>
      <c r="B65" s="48">
        <f>B51/O46</f>
        <v>7.0510593907796686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37903-9309-174F-99CF-A5300219B81A}">
  <sheetPr>
    <tabColor rgb="FFC00000"/>
  </sheetPr>
  <dimension ref="A1:O37"/>
  <sheetViews>
    <sheetView topLeftCell="A5" zoomScale="140" zoomScaleNormal="140" workbookViewId="0">
      <selection activeCell="C27" sqref="C27"/>
    </sheetView>
  </sheetViews>
  <sheetFormatPr defaultColWidth="8.81640625" defaultRowHeight="24"/>
  <cols>
    <col min="1" max="1" width="23.36328125" style="1" customWidth="1"/>
    <col min="2" max="2" width="9.81640625" style="1" bestFit="1" customWidth="1"/>
    <col min="3" max="4" width="9.81640625" style="1" customWidth="1"/>
    <col min="5" max="5" width="11.36328125" style="1" bestFit="1" customWidth="1"/>
    <col min="6" max="6" width="10.1796875" style="1" bestFit="1" customWidth="1"/>
    <col min="7" max="7" width="11.6328125" style="1" customWidth="1"/>
    <col min="8" max="8" width="9.81640625" style="1" customWidth="1"/>
    <col min="9" max="9" width="14.1796875" style="1" customWidth="1"/>
    <col min="10" max="10" width="14.81640625" style="1" customWidth="1"/>
    <col min="11" max="11" width="14.1796875" style="1" customWidth="1"/>
    <col min="12" max="12" width="13.1796875" style="1" customWidth="1"/>
    <col min="13" max="13" width="12.1796875" style="1" customWidth="1"/>
    <col min="14" max="14" width="14.6328125" style="1" customWidth="1"/>
    <col min="15" max="15" width="13" style="1" customWidth="1"/>
  </cols>
  <sheetData>
    <row r="1" spans="1:15" ht="30">
      <c r="A1" s="103" t="s">
        <v>193</v>
      </c>
    </row>
    <row r="2" spans="1:15" ht="30">
      <c r="A2" s="105" t="s">
        <v>197</v>
      </c>
    </row>
    <row r="3" spans="1:15">
      <c r="A3" s="1" t="s">
        <v>78</v>
      </c>
      <c r="B3" s="25">
        <v>10</v>
      </c>
      <c r="C3" s="1" t="s">
        <v>79</v>
      </c>
    </row>
    <row r="5" spans="1:15" s="2" customFormat="1" ht="72">
      <c r="A5" s="97" t="s">
        <v>0</v>
      </c>
      <c r="B5" s="98" t="s">
        <v>1</v>
      </c>
      <c r="C5" s="98" t="s">
        <v>39</v>
      </c>
      <c r="D5" s="98" t="s">
        <v>40</v>
      </c>
      <c r="E5" s="98" t="s">
        <v>2</v>
      </c>
      <c r="F5" s="98" t="s">
        <v>3</v>
      </c>
      <c r="G5" s="98" t="s">
        <v>4</v>
      </c>
      <c r="H5" s="98" t="s">
        <v>196</v>
      </c>
      <c r="I5" s="97" t="s">
        <v>195</v>
      </c>
      <c r="J5" s="99" t="s">
        <v>12</v>
      </c>
      <c r="K5" s="99" t="s">
        <v>13</v>
      </c>
      <c r="L5" s="100" t="s">
        <v>58</v>
      </c>
      <c r="M5" s="101" t="s">
        <v>37</v>
      </c>
      <c r="N5" s="101" t="s">
        <v>59</v>
      </c>
      <c r="O5" s="102" t="s">
        <v>77</v>
      </c>
    </row>
    <row r="6" spans="1:15">
      <c r="A6" s="4" t="s">
        <v>50</v>
      </c>
      <c r="B6" s="14"/>
      <c r="C6" s="23"/>
      <c r="D6" s="23"/>
      <c r="E6" s="24"/>
      <c r="F6" s="14"/>
      <c r="G6" s="17" t="e">
        <f>(D6-F6*C6)/E6</f>
        <v>#DIV/0!</v>
      </c>
      <c r="H6" s="15"/>
      <c r="I6" s="18" t="e">
        <f>G6*H6</f>
        <v>#DIV/0!</v>
      </c>
      <c r="J6" s="17">
        <f t="shared" ref="J6:J22" si="0">(B6+F6)/2</f>
        <v>0</v>
      </c>
      <c r="K6" s="17">
        <f t="shared" ref="K6:K22" si="1">J6*$K$24%</f>
        <v>0</v>
      </c>
      <c r="L6" s="19">
        <f>K6*H6</f>
        <v>0</v>
      </c>
      <c r="M6" s="16"/>
      <c r="N6" s="21">
        <f>H6*M6</f>
        <v>0</v>
      </c>
      <c r="O6" s="26" t="e">
        <f>D6-(G6*$B$3)</f>
        <v>#DIV/0!</v>
      </c>
    </row>
    <row r="7" spans="1:15">
      <c r="A7" s="4" t="s">
        <v>7</v>
      </c>
      <c r="B7" s="14"/>
      <c r="C7" s="23"/>
      <c r="D7" s="23"/>
      <c r="E7" s="24"/>
      <c r="F7" s="14"/>
      <c r="G7" s="17" t="e">
        <f t="shared" ref="G7:G22" si="2">(D7-F7*C7)/E7</f>
        <v>#DIV/0!</v>
      </c>
      <c r="H7" s="15"/>
      <c r="I7" s="18" t="e">
        <f t="shared" ref="I7:I22" si="3">G7*H7</f>
        <v>#DIV/0!</v>
      </c>
      <c r="J7" s="17">
        <f t="shared" si="0"/>
        <v>0</v>
      </c>
      <c r="K7" s="17">
        <f t="shared" si="1"/>
        <v>0</v>
      </c>
      <c r="L7" s="19">
        <f t="shared" ref="L7:L22" si="4">K7*H7</f>
        <v>0</v>
      </c>
      <c r="M7" s="16"/>
      <c r="N7" s="21">
        <f t="shared" ref="N7:N8" si="5">H7*M7</f>
        <v>0</v>
      </c>
      <c r="O7" s="26"/>
    </row>
    <row r="8" spans="1:15">
      <c r="A8" s="4" t="s">
        <v>51</v>
      </c>
      <c r="B8" s="14"/>
      <c r="C8" s="23"/>
      <c r="D8" s="23"/>
      <c r="E8" s="24"/>
      <c r="F8" s="14"/>
      <c r="G8" s="17" t="e">
        <f t="shared" si="2"/>
        <v>#DIV/0!</v>
      </c>
      <c r="H8" s="15"/>
      <c r="I8" s="18" t="e">
        <f t="shared" si="3"/>
        <v>#DIV/0!</v>
      </c>
      <c r="J8" s="17">
        <f t="shared" si="0"/>
        <v>0</v>
      </c>
      <c r="K8" s="17">
        <f t="shared" si="1"/>
        <v>0</v>
      </c>
      <c r="L8" s="19">
        <f t="shared" si="4"/>
        <v>0</v>
      </c>
      <c r="M8" s="16"/>
      <c r="N8" s="21">
        <f t="shared" si="5"/>
        <v>0</v>
      </c>
      <c r="O8" s="26">
        <f>F8</f>
        <v>0</v>
      </c>
    </row>
    <row r="9" spans="1:15">
      <c r="A9" s="4" t="s">
        <v>52</v>
      </c>
      <c r="B9" s="14"/>
      <c r="C9" s="23"/>
      <c r="D9" s="23"/>
      <c r="E9" s="24"/>
      <c r="F9" s="14"/>
      <c r="G9" s="17" t="e">
        <f t="shared" si="2"/>
        <v>#DIV/0!</v>
      </c>
      <c r="H9" s="15"/>
      <c r="I9" s="18" t="e">
        <f t="shared" si="3"/>
        <v>#DIV/0!</v>
      </c>
      <c r="J9" s="17">
        <f t="shared" si="0"/>
        <v>0</v>
      </c>
      <c r="K9" s="17">
        <f t="shared" si="1"/>
        <v>0</v>
      </c>
      <c r="L9" s="19">
        <f t="shared" si="4"/>
        <v>0</v>
      </c>
      <c r="M9" s="16"/>
      <c r="N9" s="21">
        <f t="shared" ref="N9:N22" si="6">M9*H9</f>
        <v>0</v>
      </c>
      <c r="O9" s="26">
        <f t="shared" ref="O9:O13" si="7">F9</f>
        <v>0</v>
      </c>
    </row>
    <row r="10" spans="1:15">
      <c r="A10" s="4" t="s">
        <v>53</v>
      </c>
      <c r="B10" s="14"/>
      <c r="C10" s="23"/>
      <c r="D10" s="23"/>
      <c r="E10" s="24"/>
      <c r="F10" s="14"/>
      <c r="G10" s="17" t="e">
        <f t="shared" si="2"/>
        <v>#DIV/0!</v>
      </c>
      <c r="H10" s="15"/>
      <c r="I10" s="18" t="e">
        <f t="shared" si="3"/>
        <v>#DIV/0!</v>
      </c>
      <c r="J10" s="17">
        <f t="shared" si="0"/>
        <v>0</v>
      </c>
      <c r="K10" s="17">
        <f t="shared" si="1"/>
        <v>0</v>
      </c>
      <c r="L10" s="19">
        <f t="shared" si="4"/>
        <v>0</v>
      </c>
      <c r="M10" s="16"/>
      <c r="N10" s="21">
        <f t="shared" si="6"/>
        <v>0</v>
      </c>
      <c r="O10" s="26">
        <f t="shared" si="7"/>
        <v>0</v>
      </c>
    </row>
    <row r="11" spans="1:15">
      <c r="A11" s="4" t="s">
        <v>10</v>
      </c>
      <c r="B11" s="14"/>
      <c r="C11" s="23"/>
      <c r="D11" s="23"/>
      <c r="E11" s="24"/>
      <c r="F11" s="14"/>
      <c r="G11" s="17" t="e">
        <f t="shared" si="2"/>
        <v>#DIV/0!</v>
      </c>
      <c r="H11" s="15"/>
      <c r="I11" s="18" t="e">
        <f t="shared" si="3"/>
        <v>#DIV/0!</v>
      </c>
      <c r="J11" s="17">
        <f t="shared" si="0"/>
        <v>0</v>
      </c>
      <c r="K11" s="17">
        <f t="shared" si="1"/>
        <v>0</v>
      </c>
      <c r="L11" s="19">
        <f t="shared" si="4"/>
        <v>0</v>
      </c>
      <c r="M11" s="16"/>
      <c r="N11" s="21">
        <f t="shared" si="6"/>
        <v>0</v>
      </c>
      <c r="O11" s="26">
        <f t="shared" si="7"/>
        <v>0</v>
      </c>
    </row>
    <row r="12" spans="1:15">
      <c r="A12" s="4" t="s">
        <v>54</v>
      </c>
      <c r="B12" s="14"/>
      <c r="C12" s="23"/>
      <c r="D12" s="23"/>
      <c r="E12" s="24"/>
      <c r="F12" s="14"/>
      <c r="G12" s="17" t="e">
        <f t="shared" si="2"/>
        <v>#DIV/0!</v>
      </c>
      <c r="H12" s="15"/>
      <c r="I12" s="18" t="e">
        <f t="shared" si="3"/>
        <v>#DIV/0!</v>
      </c>
      <c r="J12" s="17">
        <f t="shared" si="0"/>
        <v>0</v>
      </c>
      <c r="K12" s="17">
        <f t="shared" si="1"/>
        <v>0</v>
      </c>
      <c r="L12" s="19">
        <f t="shared" si="4"/>
        <v>0</v>
      </c>
      <c r="M12" s="16"/>
      <c r="N12" s="21">
        <f t="shared" si="6"/>
        <v>0</v>
      </c>
      <c r="O12" s="26">
        <f t="shared" si="7"/>
        <v>0</v>
      </c>
    </row>
    <row r="13" spans="1:15">
      <c r="A13" s="4" t="s">
        <v>63</v>
      </c>
      <c r="B13" s="14"/>
      <c r="C13" s="23"/>
      <c r="D13" s="23"/>
      <c r="E13" s="24"/>
      <c r="F13" s="14"/>
      <c r="G13" s="17" t="e">
        <f t="shared" si="2"/>
        <v>#DIV/0!</v>
      </c>
      <c r="H13" s="15"/>
      <c r="I13" s="18" t="e">
        <f t="shared" si="3"/>
        <v>#DIV/0!</v>
      </c>
      <c r="J13" s="17">
        <f t="shared" si="0"/>
        <v>0</v>
      </c>
      <c r="K13" s="17">
        <f t="shared" si="1"/>
        <v>0</v>
      </c>
      <c r="L13" s="19">
        <f t="shared" si="4"/>
        <v>0</v>
      </c>
      <c r="M13" s="16"/>
      <c r="N13" s="21">
        <f t="shared" si="6"/>
        <v>0</v>
      </c>
      <c r="O13" s="26">
        <f t="shared" si="7"/>
        <v>0</v>
      </c>
    </row>
    <row r="14" spans="1:15">
      <c r="A14" s="4" t="s">
        <v>8</v>
      </c>
      <c r="B14" s="14"/>
      <c r="C14" s="23"/>
      <c r="D14" s="23"/>
      <c r="E14" s="24"/>
      <c r="F14" s="14"/>
      <c r="G14" s="17" t="e">
        <f t="shared" si="2"/>
        <v>#DIV/0!</v>
      </c>
      <c r="H14" s="15"/>
      <c r="I14" s="18" t="e">
        <f t="shared" si="3"/>
        <v>#DIV/0!</v>
      </c>
      <c r="J14" s="17">
        <f t="shared" si="0"/>
        <v>0</v>
      </c>
      <c r="K14" s="17">
        <f t="shared" si="1"/>
        <v>0</v>
      </c>
      <c r="L14" s="19">
        <f t="shared" si="4"/>
        <v>0</v>
      </c>
      <c r="M14" s="16"/>
      <c r="N14" s="21">
        <f t="shared" si="6"/>
        <v>0</v>
      </c>
      <c r="O14" s="26" t="e">
        <f>D14-(G14*$B$3)</f>
        <v>#DIV/0!</v>
      </c>
    </row>
    <row r="15" spans="1:15">
      <c r="A15" s="4" t="s">
        <v>9</v>
      </c>
      <c r="B15" s="14"/>
      <c r="C15" s="23"/>
      <c r="D15" s="23"/>
      <c r="E15" s="24"/>
      <c r="F15" s="14"/>
      <c r="G15" s="17" t="e">
        <f t="shared" si="2"/>
        <v>#DIV/0!</v>
      </c>
      <c r="H15" s="15"/>
      <c r="I15" s="18" t="e">
        <f t="shared" si="3"/>
        <v>#DIV/0!</v>
      </c>
      <c r="J15" s="17">
        <f t="shared" si="0"/>
        <v>0</v>
      </c>
      <c r="K15" s="17">
        <f t="shared" si="1"/>
        <v>0</v>
      </c>
      <c r="L15" s="19">
        <f t="shared" si="4"/>
        <v>0</v>
      </c>
      <c r="M15" s="16"/>
      <c r="N15" s="21">
        <f t="shared" si="6"/>
        <v>0</v>
      </c>
      <c r="O15" s="26">
        <f>F15</f>
        <v>0</v>
      </c>
    </row>
    <row r="16" spans="1:15">
      <c r="A16" s="4" t="s">
        <v>60</v>
      </c>
      <c r="B16" s="14"/>
      <c r="C16" s="23"/>
      <c r="D16" s="23"/>
      <c r="E16" s="24"/>
      <c r="F16" s="14"/>
      <c r="G16" s="17" t="e">
        <f t="shared" si="2"/>
        <v>#DIV/0!</v>
      </c>
      <c r="H16" s="15"/>
      <c r="I16" s="18" t="e">
        <f t="shared" si="3"/>
        <v>#DIV/0!</v>
      </c>
      <c r="J16" s="17">
        <f t="shared" si="0"/>
        <v>0</v>
      </c>
      <c r="K16" s="17">
        <f t="shared" si="1"/>
        <v>0</v>
      </c>
      <c r="L16" s="19">
        <f t="shared" si="4"/>
        <v>0</v>
      </c>
      <c r="M16" s="16"/>
      <c r="N16" s="21">
        <f t="shared" si="6"/>
        <v>0</v>
      </c>
      <c r="O16" s="26">
        <f t="shared" ref="O16:O22" si="8">F16</f>
        <v>0</v>
      </c>
    </row>
    <row r="17" spans="1:15">
      <c r="A17" s="4" t="s">
        <v>61</v>
      </c>
      <c r="B17" s="14"/>
      <c r="C17" s="23"/>
      <c r="D17" s="23"/>
      <c r="E17" s="24"/>
      <c r="F17" s="14"/>
      <c r="G17" s="17" t="e">
        <f t="shared" si="2"/>
        <v>#DIV/0!</v>
      </c>
      <c r="H17" s="15"/>
      <c r="I17" s="18" t="e">
        <f t="shared" si="3"/>
        <v>#DIV/0!</v>
      </c>
      <c r="J17" s="17">
        <f t="shared" si="0"/>
        <v>0</v>
      </c>
      <c r="K17" s="17">
        <f t="shared" si="1"/>
        <v>0</v>
      </c>
      <c r="L17" s="19">
        <f t="shared" si="4"/>
        <v>0</v>
      </c>
      <c r="M17" s="16"/>
      <c r="N17" s="21">
        <f t="shared" si="6"/>
        <v>0</v>
      </c>
      <c r="O17" s="26">
        <f t="shared" si="8"/>
        <v>0</v>
      </c>
    </row>
    <row r="18" spans="1:15">
      <c r="A18" s="4" t="s">
        <v>62</v>
      </c>
      <c r="B18" s="14"/>
      <c r="C18" s="23"/>
      <c r="D18" s="23"/>
      <c r="E18" s="24"/>
      <c r="F18" s="14"/>
      <c r="G18" s="17" t="e">
        <f t="shared" si="2"/>
        <v>#DIV/0!</v>
      </c>
      <c r="H18" s="15"/>
      <c r="I18" s="18" t="e">
        <f t="shared" si="3"/>
        <v>#DIV/0!</v>
      </c>
      <c r="J18" s="17">
        <f t="shared" si="0"/>
        <v>0</v>
      </c>
      <c r="K18" s="17">
        <f t="shared" si="1"/>
        <v>0</v>
      </c>
      <c r="L18" s="19">
        <f t="shared" si="4"/>
        <v>0</v>
      </c>
      <c r="M18" s="16"/>
      <c r="N18" s="21">
        <f t="shared" si="6"/>
        <v>0</v>
      </c>
      <c r="O18" s="26">
        <f t="shared" si="8"/>
        <v>0</v>
      </c>
    </row>
    <row r="19" spans="1:15">
      <c r="A19" s="4" t="s">
        <v>55</v>
      </c>
      <c r="B19" s="14"/>
      <c r="C19" s="23"/>
      <c r="D19" s="23"/>
      <c r="E19" s="24"/>
      <c r="F19" s="14"/>
      <c r="G19" s="17" t="e">
        <f t="shared" si="2"/>
        <v>#DIV/0!</v>
      </c>
      <c r="H19" s="15"/>
      <c r="I19" s="18" t="e">
        <f t="shared" si="3"/>
        <v>#DIV/0!</v>
      </c>
      <c r="J19" s="17">
        <f t="shared" si="0"/>
        <v>0</v>
      </c>
      <c r="K19" s="17">
        <f t="shared" si="1"/>
        <v>0</v>
      </c>
      <c r="L19" s="19">
        <f t="shared" si="4"/>
        <v>0</v>
      </c>
      <c r="M19" s="16"/>
      <c r="N19" s="21">
        <f t="shared" si="6"/>
        <v>0</v>
      </c>
      <c r="O19" s="26">
        <f t="shared" si="8"/>
        <v>0</v>
      </c>
    </row>
    <row r="20" spans="1:15">
      <c r="A20" s="4" t="s">
        <v>56</v>
      </c>
      <c r="B20" s="14"/>
      <c r="C20" s="23"/>
      <c r="D20" s="23"/>
      <c r="E20" s="24"/>
      <c r="F20" s="14"/>
      <c r="G20" s="17" t="e">
        <f t="shared" si="2"/>
        <v>#DIV/0!</v>
      </c>
      <c r="H20" s="15"/>
      <c r="I20" s="18" t="e">
        <f t="shared" si="3"/>
        <v>#DIV/0!</v>
      </c>
      <c r="J20" s="17">
        <f t="shared" si="0"/>
        <v>0</v>
      </c>
      <c r="K20" s="17">
        <f t="shared" si="1"/>
        <v>0</v>
      </c>
      <c r="L20" s="19">
        <f t="shared" si="4"/>
        <v>0</v>
      </c>
      <c r="M20" s="16"/>
      <c r="N20" s="21">
        <f t="shared" si="6"/>
        <v>0</v>
      </c>
      <c r="O20" s="26">
        <f t="shared" si="8"/>
        <v>0</v>
      </c>
    </row>
    <row r="21" spans="1:15">
      <c r="A21" s="4" t="s">
        <v>64</v>
      </c>
      <c r="B21" s="14"/>
      <c r="C21" s="23"/>
      <c r="D21" s="23"/>
      <c r="E21" s="24"/>
      <c r="F21" s="14"/>
      <c r="G21" s="17" t="e">
        <f t="shared" si="2"/>
        <v>#DIV/0!</v>
      </c>
      <c r="H21" s="15"/>
      <c r="I21" s="18" t="e">
        <f t="shared" si="3"/>
        <v>#DIV/0!</v>
      </c>
      <c r="J21" s="17">
        <f t="shared" si="0"/>
        <v>0</v>
      </c>
      <c r="K21" s="17">
        <f t="shared" si="1"/>
        <v>0</v>
      </c>
      <c r="L21" s="19">
        <f t="shared" si="4"/>
        <v>0</v>
      </c>
      <c r="M21" s="16"/>
      <c r="N21" s="21">
        <f t="shared" si="6"/>
        <v>0</v>
      </c>
      <c r="O21" s="26">
        <f t="shared" si="8"/>
        <v>0</v>
      </c>
    </row>
    <row r="22" spans="1:15">
      <c r="A22" s="4" t="s">
        <v>57</v>
      </c>
      <c r="B22" s="14"/>
      <c r="C22" s="23"/>
      <c r="D22" s="23"/>
      <c r="E22" s="24"/>
      <c r="F22" s="14"/>
      <c r="G22" s="17" t="e">
        <f t="shared" si="2"/>
        <v>#DIV/0!</v>
      </c>
      <c r="H22" s="15"/>
      <c r="I22" s="18" t="e">
        <f t="shared" si="3"/>
        <v>#DIV/0!</v>
      </c>
      <c r="J22" s="17">
        <f t="shared" si="0"/>
        <v>0</v>
      </c>
      <c r="K22" s="17">
        <f t="shared" si="1"/>
        <v>0</v>
      </c>
      <c r="L22" s="19">
        <f t="shared" si="4"/>
        <v>0</v>
      </c>
      <c r="M22" s="16"/>
      <c r="N22" s="21">
        <f t="shared" si="6"/>
        <v>0</v>
      </c>
      <c r="O22" s="26">
        <f t="shared" si="8"/>
        <v>0</v>
      </c>
    </row>
    <row r="23" spans="1:15">
      <c r="A23" s="4" t="s">
        <v>11</v>
      </c>
      <c r="B23" s="6" t="s">
        <v>0</v>
      </c>
      <c r="C23" s="6"/>
      <c r="D23" s="5">
        <f>SUM(D6:D22)</f>
        <v>0</v>
      </c>
      <c r="E23" s="6" t="s">
        <v>0</v>
      </c>
      <c r="F23" s="6" t="s">
        <v>0</v>
      </c>
      <c r="G23" s="6" t="s">
        <v>0</v>
      </c>
      <c r="H23" s="3" t="s">
        <v>0</v>
      </c>
      <c r="I23" s="20" t="e">
        <f>SUM(I6:I22)</f>
        <v>#DIV/0!</v>
      </c>
      <c r="J23" s="6" t="s">
        <v>0</v>
      </c>
      <c r="K23" s="6" t="s">
        <v>0</v>
      </c>
      <c r="L23" s="20">
        <f>SUM(L6:L22)</f>
        <v>0</v>
      </c>
      <c r="M23" s="13"/>
      <c r="N23" s="20">
        <f>SUM(N6:N22)</f>
        <v>0</v>
      </c>
      <c r="O23" s="27" t="e">
        <f>SUM(O6:O22)</f>
        <v>#DIV/0!</v>
      </c>
    </row>
    <row r="24" spans="1:15">
      <c r="A24" s="8"/>
      <c r="B24" s="8"/>
      <c r="C24" s="8"/>
      <c r="D24" s="8"/>
      <c r="E24" s="8"/>
      <c r="F24" s="8"/>
      <c r="G24" s="8"/>
      <c r="J24" s="8" t="s">
        <v>180</v>
      </c>
      <c r="K24" s="22">
        <v>6.5</v>
      </c>
      <c r="L24" s="8" t="s">
        <v>41</v>
      </c>
    </row>
    <row r="25" spans="1:15">
      <c r="A25" s="28"/>
      <c r="B25" s="28"/>
      <c r="C25" s="28"/>
      <c r="D25" s="28"/>
      <c r="E25" s="28"/>
      <c r="F25" s="28"/>
      <c r="G25" s="28"/>
      <c r="J25" s="28"/>
      <c r="K25" s="29"/>
      <c r="L25" s="28"/>
    </row>
    <row r="26" spans="1:15">
      <c r="C26" s="1" t="s">
        <v>65</v>
      </c>
    </row>
    <row r="27" spans="1:15">
      <c r="B27" s="1" t="s">
        <v>68</v>
      </c>
      <c r="C27" s="7">
        <f>SUM(D6:D22)</f>
        <v>0</v>
      </c>
    </row>
    <row r="28" spans="1:15">
      <c r="B28" s="1" t="s">
        <v>66</v>
      </c>
      <c r="C28" s="7">
        <v>0</v>
      </c>
    </row>
    <row r="29" spans="1:15">
      <c r="B29" s="1" t="s">
        <v>67</v>
      </c>
      <c r="C29" s="7">
        <v>0</v>
      </c>
    </row>
    <row r="30" spans="1:15">
      <c r="B30" s="1" t="s">
        <v>69</v>
      </c>
      <c r="C30" s="7">
        <f>SUMIF(E$6:E$22,2,D$6:D$22)</f>
        <v>0</v>
      </c>
    </row>
    <row r="31" spans="1:15">
      <c r="B31" s="1" t="s">
        <v>70</v>
      </c>
      <c r="C31" s="7">
        <v>0</v>
      </c>
    </row>
    <row r="32" spans="1:15">
      <c r="B32" s="1" t="s">
        <v>71</v>
      </c>
      <c r="C32" s="7">
        <f>SUMIF(E$6:E$22,2,D$6:D$22)+SUMIF(E$6:E$22,5,D$6:D$22)</f>
        <v>0</v>
      </c>
    </row>
    <row r="33" spans="2:4">
      <c r="B33" s="1" t="s">
        <v>72</v>
      </c>
      <c r="C33" s="7"/>
    </row>
    <row r="34" spans="2:4">
      <c r="B34" s="1" t="s">
        <v>73</v>
      </c>
      <c r="C34" s="7">
        <f>SUMIF(E$6:E$22,2,D$6:D$22)</f>
        <v>0</v>
      </c>
    </row>
    <row r="35" spans="2:4">
      <c r="B35" s="1" t="s">
        <v>74</v>
      </c>
      <c r="C35" s="7"/>
    </row>
    <row r="36" spans="2:4">
      <c r="B36" s="1" t="s">
        <v>75</v>
      </c>
      <c r="C36" s="7">
        <f>SUMIF(E$6:E$22,2,D$6:D$22)</f>
        <v>0</v>
      </c>
    </row>
    <row r="37" spans="2:4">
      <c r="B37" s="1" t="s">
        <v>76</v>
      </c>
      <c r="D37" s="7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AD0D-6F33-C040-A0B1-F26935D8EBA5}">
  <sheetPr>
    <tabColor rgb="FFC00000"/>
  </sheetPr>
  <dimension ref="A1:M52"/>
  <sheetViews>
    <sheetView zoomScale="120" zoomScaleNormal="120" workbookViewId="0">
      <selection activeCell="B16" sqref="B16"/>
    </sheetView>
  </sheetViews>
  <sheetFormatPr defaultColWidth="8.81640625" defaultRowHeight="24"/>
  <cols>
    <col min="1" max="1" width="31" style="9" bestFit="1" customWidth="1"/>
    <col min="2" max="2" width="13.6328125" style="9" bestFit="1" customWidth="1"/>
    <col min="3" max="3" width="13.81640625" style="9" bestFit="1" customWidth="1"/>
    <col min="4" max="4" width="14" style="9" bestFit="1" customWidth="1"/>
    <col min="5" max="5" width="8.81640625" style="9"/>
    <col min="6" max="6" width="15.453125" style="9" customWidth="1"/>
    <col min="7" max="8" width="13.1796875" style="9" customWidth="1"/>
    <col min="9" max="9" width="4.81640625" style="11" customWidth="1"/>
    <col min="10" max="11" width="13.1796875" style="9" customWidth="1"/>
    <col min="12" max="16384" width="8.81640625" style="9"/>
  </cols>
  <sheetData>
    <row r="1" spans="1:13" ht="35.5">
      <c r="A1" s="104" t="s">
        <v>194</v>
      </c>
    </row>
    <row r="2" spans="1:13">
      <c r="F2" s="65" t="s">
        <v>192</v>
      </c>
      <c r="G2" s="66"/>
      <c r="H2" s="66"/>
      <c r="J2" s="65" t="s">
        <v>191</v>
      </c>
      <c r="K2" s="66"/>
      <c r="L2" s="66"/>
    </row>
    <row r="3" spans="1:13">
      <c r="A3" s="94" t="s">
        <v>14</v>
      </c>
      <c r="B3" s="107" t="s">
        <v>84</v>
      </c>
      <c r="C3" s="107"/>
      <c r="D3" s="108"/>
      <c r="F3" s="9" t="s">
        <v>158</v>
      </c>
      <c r="G3" s="53"/>
      <c r="H3" s="9" t="s">
        <v>42</v>
      </c>
      <c r="J3" s="9" t="s">
        <v>168</v>
      </c>
      <c r="K3" s="34"/>
      <c r="L3" s="9" t="s">
        <v>43</v>
      </c>
      <c r="M3" s="10"/>
    </row>
    <row r="4" spans="1:13">
      <c r="A4" s="95" t="s">
        <v>0</v>
      </c>
      <c r="B4" s="96" t="s">
        <v>15</v>
      </c>
      <c r="C4" s="96" t="s">
        <v>16</v>
      </c>
      <c r="D4" s="96" t="s">
        <v>17</v>
      </c>
      <c r="F4" s="9" t="s">
        <v>87</v>
      </c>
      <c r="G4" s="53"/>
      <c r="H4" s="31" t="s">
        <v>88</v>
      </c>
      <c r="J4" s="9" t="s">
        <v>169</v>
      </c>
      <c r="K4" s="30"/>
      <c r="L4" s="9" t="s">
        <v>112</v>
      </c>
      <c r="M4" s="10"/>
    </row>
    <row r="5" spans="1:13">
      <c r="A5" s="90" t="s">
        <v>18</v>
      </c>
      <c r="B5" s="91">
        <f>SUM(B7:B16)</f>
        <v>0</v>
      </c>
      <c r="C5" s="91">
        <f>SUM(C7:C16)</f>
        <v>0</v>
      </c>
      <c r="D5" s="91">
        <f>B5+C5</f>
        <v>0</v>
      </c>
      <c r="F5" s="64" t="s">
        <v>89</v>
      </c>
      <c r="G5" s="72">
        <f>G3*G4</f>
        <v>0</v>
      </c>
      <c r="H5" s="73" t="s">
        <v>90</v>
      </c>
      <c r="I5" s="54"/>
      <c r="K5" s="10"/>
      <c r="L5" s="11"/>
    </row>
    <row r="6" spans="1:13">
      <c r="A6" s="58" t="s">
        <v>19</v>
      </c>
      <c r="B6" s="69" t="s">
        <v>0</v>
      </c>
      <c r="C6" s="69" t="s">
        <v>0</v>
      </c>
      <c r="D6" s="69" t="s">
        <v>38</v>
      </c>
      <c r="F6" s="9" t="s">
        <v>126</v>
      </c>
      <c r="G6" s="30"/>
      <c r="H6" s="31" t="s">
        <v>127</v>
      </c>
      <c r="I6" s="54"/>
      <c r="J6" s="65" t="s">
        <v>172</v>
      </c>
      <c r="K6" s="66"/>
      <c r="L6" s="66"/>
    </row>
    <row r="7" spans="1:13">
      <c r="A7" s="59" t="s">
        <v>157</v>
      </c>
      <c r="B7" s="70">
        <f>K7*G3</f>
        <v>0</v>
      </c>
      <c r="C7" s="70"/>
      <c r="D7" s="70">
        <f t="shared" ref="D7:D21" si="0">B7+C7</f>
        <v>0</v>
      </c>
      <c r="F7" s="9" t="s">
        <v>128</v>
      </c>
      <c r="G7" s="30"/>
      <c r="H7" s="31" t="s">
        <v>129</v>
      </c>
      <c r="I7" s="12"/>
      <c r="J7" s="9" t="s">
        <v>93</v>
      </c>
      <c r="K7" s="30"/>
      <c r="L7" s="11" t="s">
        <v>43</v>
      </c>
    </row>
    <row r="8" spans="1:13">
      <c r="A8" s="59" t="s">
        <v>170</v>
      </c>
      <c r="B8" s="70">
        <f>K8*G3</f>
        <v>0</v>
      </c>
      <c r="C8" s="70"/>
      <c r="D8" s="70">
        <f t="shared" si="0"/>
        <v>0</v>
      </c>
      <c r="F8" s="9" t="s">
        <v>89</v>
      </c>
      <c r="G8" s="34">
        <f>G5*G6*G7</f>
        <v>0</v>
      </c>
      <c r="H8" s="31" t="s">
        <v>131</v>
      </c>
      <c r="I8" s="12"/>
      <c r="J8" s="12" t="s">
        <v>97</v>
      </c>
      <c r="K8" s="30"/>
      <c r="L8" s="11" t="s">
        <v>43</v>
      </c>
    </row>
    <row r="9" spans="1:13">
      <c r="A9" s="59" t="s">
        <v>171</v>
      </c>
      <c r="B9" s="70">
        <f>K9*G5</f>
        <v>0</v>
      </c>
      <c r="C9" s="70"/>
      <c r="D9" s="70">
        <f t="shared" si="0"/>
        <v>0</v>
      </c>
      <c r="G9" s="34"/>
      <c r="H9" s="31"/>
      <c r="I9" s="12"/>
      <c r="J9" s="12" t="s">
        <v>173</v>
      </c>
      <c r="K9" s="12"/>
      <c r="L9" s="11" t="s">
        <v>174</v>
      </c>
    </row>
    <row r="10" spans="1:13">
      <c r="A10" s="62" t="s">
        <v>21</v>
      </c>
      <c r="B10" s="71" t="s">
        <v>20</v>
      </c>
      <c r="C10" s="71" t="s">
        <v>38</v>
      </c>
      <c r="D10" s="71" t="s">
        <v>38</v>
      </c>
      <c r="G10" s="34"/>
      <c r="H10" s="31"/>
      <c r="I10" s="12"/>
      <c r="J10" s="11"/>
      <c r="K10" s="12"/>
      <c r="L10" s="11"/>
    </row>
    <row r="11" spans="1:13">
      <c r="A11" s="59" t="s">
        <v>22</v>
      </c>
      <c r="B11" s="70"/>
      <c r="C11" s="70">
        <f>G29*G30</f>
        <v>0</v>
      </c>
      <c r="D11" s="70">
        <f t="shared" si="0"/>
        <v>0</v>
      </c>
      <c r="F11" s="67" t="s">
        <v>159</v>
      </c>
      <c r="G11" s="68"/>
      <c r="H11" s="68"/>
      <c r="I11" s="12"/>
      <c r="J11" s="65" t="s">
        <v>176</v>
      </c>
      <c r="K11" s="68"/>
      <c r="L11" s="66"/>
    </row>
    <row r="12" spans="1:13">
      <c r="A12" s="59" t="s">
        <v>188</v>
      </c>
      <c r="B12" s="70">
        <f>G23*G24+G19</f>
        <v>0</v>
      </c>
      <c r="C12" s="70"/>
      <c r="D12" s="70">
        <f t="shared" si="0"/>
        <v>0</v>
      </c>
      <c r="F12" s="12" t="s">
        <v>160</v>
      </c>
      <c r="G12" s="30"/>
      <c r="H12" s="54" t="s">
        <v>133</v>
      </c>
      <c r="J12" s="11" t="s">
        <v>177</v>
      </c>
      <c r="K12" s="30"/>
      <c r="L12" s="11" t="s">
        <v>43</v>
      </c>
    </row>
    <row r="13" spans="1:13">
      <c r="A13" s="59" t="s">
        <v>175</v>
      </c>
      <c r="B13" s="70">
        <f>K12*G3</f>
        <v>0</v>
      </c>
      <c r="C13" s="70"/>
      <c r="D13" s="70">
        <f t="shared" si="0"/>
        <v>0</v>
      </c>
      <c r="F13" s="10" t="s">
        <v>161</v>
      </c>
      <c r="G13" s="30"/>
      <c r="H13" s="54" t="s">
        <v>133</v>
      </c>
      <c r="J13" s="11" t="s">
        <v>101</v>
      </c>
      <c r="K13" s="30"/>
      <c r="L13" s="9" t="s">
        <v>178</v>
      </c>
    </row>
    <row r="14" spans="1:13">
      <c r="A14" s="59" t="s">
        <v>179</v>
      </c>
      <c r="B14" s="70">
        <f>K13</f>
        <v>0</v>
      </c>
      <c r="C14" s="70"/>
      <c r="D14" s="70">
        <f t="shared" si="0"/>
        <v>0</v>
      </c>
      <c r="F14" s="10" t="s">
        <v>162</v>
      </c>
      <c r="G14" s="30"/>
      <c r="H14" s="54" t="s">
        <v>133</v>
      </c>
      <c r="J14" s="11"/>
      <c r="K14" s="30"/>
    </row>
    <row r="15" spans="1:13">
      <c r="A15" s="59" t="s">
        <v>23</v>
      </c>
      <c r="B15" s="70">
        <f>การลงทุนและค่าเสื่อม!N23</f>
        <v>0</v>
      </c>
      <c r="C15" s="70"/>
      <c r="D15" s="70">
        <f t="shared" si="0"/>
        <v>0</v>
      </c>
      <c r="F15" s="10" t="s">
        <v>163</v>
      </c>
      <c r="G15" s="30"/>
      <c r="H15" s="54" t="s">
        <v>133</v>
      </c>
    </row>
    <row r="16" spans="1:13">
      <c r="A16" s="59" t="s">
        <v>24</v>
      </c>
      <c r="B16" s="70"/>
      <c r="C16" s="70">
        <f>B5*K19</f>
        <v>0</v>
      </c>
      <c r="D16" s="70">
        <f t="shared" si="0"/>
        <v>0</v>
      </c>
      <c r="F16" s="72" t="s">
        <v>164</v>
      </c>
      <c r="G16" s="74"/>
      <c r="H16" s="75" t="s">
        <v>133</v>
      </c>
    </row>
    <row r="17" spans="1:12">
      <c r="A17" s="90" t="s">
        <v>25</v>
      </c>
      <c r="B17" s="91">
        <f>SUM(B18:B20)</f>
        <v>0</v>
      </c>
      <c r="C17" s="91" t="e">
        <f>SUM(C18:C20)</f>
        <v>#DIV/0!</v>
      </c>
      <c r="D17" s="91" t="e">
        <f>SUM(D18:D20)</f>
        <v>#DIV/0!</v>
      </c>
    </row>
    <row r="18" spans="1:12" ht="48">
      <c r="A18" s="59" t="s">
        <v>26</v>
      </c>
      <c r="B18" s="70">
        <f>K4</f>
        <v>0</v>
      </c>
      <c r="C18" s="70">
        <f>K3*G3</f>
        <v>0</v>
      </c>
      <c r="D18" s="70">
        <f>B18+C18</f>
        <v>0</v>
      </c>
      <c r="F18" s="67" t="s">
        <v>186</v>
      </c>
      <c r="G18" s="66"/>
      <c r="H18" s="66"/>
      <c r="J18" s="65" t="s">
        <v>180</v>
      </c>
      <c r="K18" s="68"/>
      <c r="L18" s="66"/>
    </row>
    <row r="19" spans="1:12">
      <c r="A19" s="59" t="s">
        <v>27</v>
      </c>
      <c r="B19" s="70">
        <v>0</v>
      </c>
      <c r="C19" s="70" t="e">
        <f>การลงทุนและค่าเสื่อม!I23</f>
        <v>#DIV/0!</v>
      </c>
      <c r="D19" s="70" t="e">
        <f t="shared" si="0"/>
        <v>#DIV/0!</v>
      </c>
      <c r="F19" s="40" t="s">
        <v>45</v>
      </c>
      <c r="G19" s="34"/>
      <c r="H19" s="10" t="s">
        <v>46</v>
      </c>
      <c r="I19" s="54"/>
      <c r="J19" s="12" t="s">
        <v>181</v>
      </c>
      <c r="K19" s="55"/>
      <c r="L19" s="11" t="s">
        <v>152</v>
      </c>
    </row>
    <row r="20" spans="1:12">
      <c r="A20" s="59" t="s">
        <v>28</v>
      </c>
      <c r="B20" s="70">
        <v>0</v>
      </c>
      <c r="C20" s="70">
        <f>การลงทุนและค่าเสื่อม!L23</f>
        <v>0</v>
      </c>
      <c r="D20" s="70">
        <f t="shared" si="0"/>
        <v>0</v>
      </c>
      <c r="F20" s="10" t="s">
        <v>150</v>
      </c>
      <c r="G20" s="50"/>
      <c r="H20" s="10" t="s">
        <v>152</v>
      </c>
      <c r="J20" s="12" t="s">
        <v>182</v>
      </c>
      <c r="K20" s="56"/>
      <c r="L20" s="11" t="s">
        <v>152</v>
      </c>
    </row>
    <row r="21" spans="1:12">
      <c r="A21" s="92" t="s">
        <v>29</v>
      </c>
      <c r="B21" s="93">
        <f>B5+B17</f>
        <v>0</v>
      </c>
      <c r="C21" s="93" t="e">
        <f>C5+C17</f>
        <v>#DIV/0!</v>
      </c>
      <c r="D21" s="93" t="e">
        <f t="shared" si="0"/>
        <v>#DIV/0!</v>
      </c>
      <c r="F21" s="10" t="s">
        <v>151</v>
      </c>
      <c r="G21" s="50"/>
      <c r="H21" s="10" t="s">
        <v>152</v>
      </c>
      <c r="J21" s="11"/>
      <c r="K21" s="12"/>
      <c r="L21" s="11"/>
    </row>
    <row r="22" spans="1:12">
      <c r="A22" s="58" t="s">
        <v>189</v>
      </c>
      <c r="B22" s="69" t="e">
        <f>B21/$G$5</f>
        <v>#DIV/0!</v>
      </c>
      <c r="C22" s="69" t="e">
        <f t="shared" ref="C22:D22" si="1">C21/$G$5</f>
        <v>#DIV/0!</v>
      </c>
      <c r="D22" s="69" t="e">
        <f t="shared" si="1"/>
        <v>#DIV/0!</v>
      </c>
      <c r="F22" s="57" t="s">
        <v>113</v>
      </c>
      <c r="G22" s="11"/>
      <c r="H22" s="11"/>
      <c r="J22" s="11"/>
      <c r="K22" s="12"/>
      <c r="L22" s="11"/>
    </row>
    <row r="23" spans="1:12">
      <c r="A23" s="58" t="s">
        <v>190</v>
      </c>
      <c r="B23" s="69" t="e">
        <f>B21/$G$8</f>
        <v>#DIV/0!</v>
      </c>
      <c r="C23" s="69" t="e">
        <f t="shared" ref="C23:D23" si="2">C21/$G$8</f>
        <v>#DIV/0!</v>
      </c>
      <c r="D23" s="69" t="e">
        <f t="shared" si="2"/>
        <v>#DIV/0!</v>
      </c>
      <c r="F23" s="9" t="s">
        <v>115</v>
      </c>
      <c r="G23" s="30"/>
      <c r="H23" s="9" t="s">
        <v>48</v>
      </c>
      <c r="J23" s="11"/>
      <c r="K23" s="12"/>
      <c r="L23" s="11"/>
    </row>
    <row r="24" spans="1:12">
      <c r="A24" s="92" t="s">
        <v>30</v>
      </c>
      <c r="B24" s="93"/>
      <c r="C24" s="93"/>
      <c r="D24" s="93">
        <f>G8*G16</f>
        <v>0</v>
      </c>
      <c r="F24" s="9" t="s">
        <v>49</v>
      </c>
      <c r="G24" s="30"/>
      <c r="H24" s="9" t="s">
        <v>111</v>
      </c>
      <c r="J24" s="11"/>
      <c r="K24" s="12"/>
      <c r="L24" s="11"/>
    </row>
    <row r="25" spans="1:12">
      <c r="A25" s="59" t="s">
        <v>31</v>
      </c>
      <c r="B25" s="61" t="s">
        <v>0</v>
      </c>
      <c r="C25" s="61" t="s">
        <v>0</v>
      </c>
      <c r="D25" s="60">
        <f>D24-B21</f>
        <v>0</v>
      </c>
      <c r="F25" s="9" t="s">
        <v>187</v>
      </c>
      <c r="G25" s="30"/>
      <c r="H25" s="9" t="s">
        <v>178</v>
      </c>
      <c r="J25" s="11"/>
      <c r="K25" s="12"/>
      <c r="L25" s="11"/>
    </row>
    <row r="26" spans="1:12" ht="48">
      <c r="A26" s="59" t="s">
        <v>32</v>
      </c>
      <c r="B26" s="61" t="s">
        <v>0</v>
      </c>
      <c r="C26" s="61" t="s">
        <v>0</v>
      </c>
      <c r="D26" s="60">
        <f>D24-B5</f>
        <v>0</v>
      </c>
      <c r="F26" s="57" t="s">
        <v>44</v>
      </c>
      <c r="G26" s="11"/>
      <c r="H26" s="11"/>
      <c r="J26" s="11"/>
      <c r="K26" s="11"/>
      <c r="L26" s="11"/>
    </row>
    <row r="27" spans="1:12" ht="48">
      <c r="A27" s="59" t="s">
        <v>33</v>
      </c>
      <c r="B27" s="61" t="s">
        <v>0</v>
      </c>
      <c r="C27" s="61" t="s">
        <v>0</v>
      </c>
      <c r="D27" s="60" t="e">
        <f>D24-D21</f>
        <v>#DIV/0!</v>
      </c>
      <c r="F27" s="11" t="s">
        <v>39</v>
      </c>
      <c r="G27" s="37"/>
      <c r="H27" s="11" t="s">
        <v>183</v>
      </c>
      <c r="J27" s="11"/>
      <c r="K27" s="11"/>
      <c r="L27" s="11"/>
    </row>
    <row r="28" spans="1:12">
      <c r="A28" s="59" t="s">
        <v>165</v>
      </c>
      <c r="B28" s="61"/>
      <c r="C28" s="61"/>
      <c r="D28" s="60" t="e">
        <f>D25/$G$5</f>
        <v>#DIV/0!</v>
      </c>
      <c r="F28" s="11" t="s">
        <v>184</v>
      </c>
      <c r="G28" s="37"/>
      <c r="H28" s="11" t="s">
        <v>185</v>
      </c>
      <c r="J28" s="11"/>
      <c r="K28" s="11"/>
      <c r="L28" s="11"/>
    </row>
    <row r="29" spans="1:12">
      <c r="A29" s="59" t="s">
        <v>166</v>
      </c>
      <c r="B29" s="61"/>
      <c r="C29" s="61"/>
      <c r="D29" s="60" t="e">
        <f t="shared" ref="D29:D30" si="3">D26/$G$5</f>
        <v>#DIV/0!</v>
      </c>
      <c r="F29" s="11" t="s">
        <v>109</v>
      </c>
      <c r="G29" s="37"/>
      <c r="H29" s="11" t="s">
        <v>109</v>
      </c>
      <c r="J29" s="11"/>
      <c r="K29" s="11"/>
      <c r="L29" s="11"/>
    </row>
    <row r="30" spans="1:12">
      <c r="A30" s="59" t="s">
        <v>167</v>
      </c>
      <c r="B30" s="61"/>
      <c r="C30" s="61"/>
      <c r="D30" s="60" t="e">
        <f t="shared" si="3"/>
        <v>#DIV/0!</v>
      </c>
      <c r="F30" s="9" t="s">
        <v>110</v>
      </c>
      <c r="G30" s="30"/>
      <c r="H30" s="9" t="s">
        <v>111</v>
      </c>
      <c r="J30" s="11"/>
      <c r="K30" s="11"/>
      <c r="L30" s="11"/>
    </row>
    <row r="31" spans="1:12">
      <c r="A31" s="59" t="s">
        <v>34</v>
      </c>
      <c r="B31" s="61" t="s">
        <v>0</v>
      </c>
      <c r="C31" s="61" t="s">
        <v>0</v>
      </c>
      <c r="D31" s="63" t="e">
        <f>D25/$G$8</f>
        <v>#DIV/0!</v>
      </c>
      <c r="F31" s="11"/>
      <c r="G31" s="12"/>
      <c r="H31" s="12"/>
      <c r="J31" s="11"/>
      <c r="K31" s="11"/>
      <c r="L31" s="11"/>
    </row>
    <row r="32" spans="1:12">
      <c r="A32" s="59" t="s">
        <v>35</v>
      </c>
      <c r="B32" s="61" t="s">
        <v>0</v>
      </c>
      <c r="C32" s="61" t="s">
        <v>0</v>
      </c>
      <c r="D32" s="63" t="e">
        <f t="shared" ref="D32:D33" si="4">D26/$G$8</f>
        <v>#DIV/0!</v>
      </c>
      <c r="F32" s="11"/>
      <c r="G32" s="12"/>
      <c r="H32" s="12"/>
      <c r="J32" s="12"/>
      <c r="K32" s="12"/>
      <c r="L32" s="11"/>
    </row>
    <row r="33" spans="1:12">
      <c r="A33" s="59" t="s">
        <v>36</v>
      </c>
      <c r="B33" s="61" t="s">
        <v>0</v>
      </c>
      <c r="C33" s="61" t="s">
        <v>0</v>
      </c>
      <c r="D33" s="63" t="e">
        <f t="shared" si="4"/>
        <v>#DIV/0!</v>
      </c>
      <c r="F33" s="11"/>
      <c r="G33" s="12"/>
      <c r="H33" s="12"/>
      <c r="J33" s="12"/>
      <c r="K33" s="12"/>
      <c r="L33" s="11"/>
    </row>
    <row r="34" spans="1:12">
      <c r="F34" s="11"/>
      <c r="G34" s="11"/>
      <c r="H34" s="12"/>
      <c r="I34" s="12"/>
      <c r="J34" s="12"/>
      <c r="K34" s="12"/>
      <c r="L34" s="11"/>
    </row>
    <row r="35" spans="1:12">
      <c r="F35" s="11"/>
      <c r="G35" s="11"/>
      <c r="H35" s="11"/>
      <c r="I35" s="12"/>
      <c r="J35" s="11"/>
      <c r="K35" s="11"/>
      <c r="L35" s="11"/>
    </row>
    <row r="36" spans="1:12">
      <c r="F36" s="11"/>
      <c r="G36" s="12"/>
      <c r="H36" s="12"/>
      <c r="I36" s="12"/>
      <c r="J36" s="12"/>
      <c r="K36" s="11"/>
      <c r="L36" s="11"/>
    </row>
    <row r="37" spans="1:12">
      <c r="F37" s="11"/>
      <c r="G37" s="12"/>
      <c r="H37" s="12"/>
      <c r="J37" s="12"/>
      <c r="K37" s="11"/>
      <c r="L37" s="11"/>
    </row>
    <row r="38" spans="1:12">
      <c r="F38" s="11"/>
      <c r="G38" s="12"/>
      <c r="H38" s="12"/>
      <c r="I38" s="52"/>
      <c r="J38" s="11"/>
      <c r="K38" s="11"/>
      <c r="L38" s="11"/>
    </row>
    <row r="39" spans="1:12">
      <c r="F39" s="11"/>
      <c r="G39" s="11"/>
      <c r="H39" s="11"/>
      <c r="I39" s="52"/>
      <c r="J39" s="11"/>
      <c r="K39" s="11"/>
      <c r="L39" s="11"/>
    </row>
    <row r="40" spans="1:12">
      <c r="F40" s="11"/>
      <c r="G40" s="12"/>
      <c r="H40" s="11"/>
      <c r="J40" s="11"/>
      <c r="K40" s="11"/>
      <c r="L40" s="11"/>
    </row>
    <row r="41" spans="1:12">
      <c r="F41" s="11"/>
      <c r="G41" s="12"/>
      <c r="H41" s="11"/>
      <c r="J41" s="11"/>
      <c r="K41" s="11"/>
      <c r="L41" s="11"/>
    </row>
    <row r="42" spans="1:12">
      <c r="F42" s="11"/>
      <c r="G42" s="11"/>
      <c r="H42" s="11"/>
      <c r="J42" s="11"/>
      <c r="K42" s="11"/>
      <c r="L42" s="11"/>
    </row>
    <row r="43" spans="1:12">
      <c r="F43" s="11"/>
      <c r="G43" s="11"/>
      <c r="H43" s="11"/>
      <c r="J43" s="11"/>
      <c r="K43" s="11"/>
      <c r="L43" s="11"/>
    </row>
    <row r="44" spans="1:12">
      <c r="F44" s="11"/>
      <c r="G44" s="11"/>
      <c r="H44" s="11"/>
      <c r="J44" s="11"/>
      <c r="K44" s="11"/>
      <c r="L44" s="11"/>
    </row>
    <row r="45" spans="1:12">
      <c r="F45" s="11"/>
      <c r="G45" s="11"/>
      <c r="H45" s="11"/>
      <c r="J45" s="11"/>
      <c r="K45" s="11"/>
      <c r="L45" s="11"/>
    </row>
    <row r="46" spans="1:12">
      <c r="F46" s="11"/>
      <c r="G46" s="11"/>
      <c r="H46" s="11"/>
      <c r="J46" s="11"/>
      <c r="K46" s="11"/>
      <c r="L46" s="11"/>
    </row>
    <row r="47" spans="1:12">
      <c r="F47" s="11"/>
      <c r="G47" s="11"/>
      <c r="H47" s="11"/>
      <c r="J47" s="11"/>
      <c r="K47" s="11"/>
    </row>
    <row r="48" spans="1:12">
      <c r="F48" s="11"/>
      <c r="G48" s="11"/>
      <c r="H48" s="11"/>
      <c r="J48" s="11"/>
      <c r="K48" s="11"/>
    </row>
    <row r="49" spans="6:8">
      <c r="F49" s="11"/>
      <c r="G49" s="11"/>
      <c r="H49" s="11"/>
    </row>
    <row r="50" spans="6:8">
      <c r="F50" s="11"/>
      <c r="G50" s="11"/>
      <c r="H50" s="11"/>
    </row>
    <row r="51" spans="6:8">
      <c r="F51" s="11"/>
      <c r="G51" s="11"/>
      <c r="H51" s="11"/>
    </row>
    <row r="52" spans="6:8">
      <c r="F52" s="11"/>
      <c r="G52" s="11"/>
      <c r="H52" s="11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CE3CB-4F46-9C47-9736-DBAA5204CE20}">
  <sheetPr>
    <tabColor rgb="FFC00000"/>
  </sheetPr>
  <dimension ref="A1:O65"/>
  <sheetViews>
    <sheetView zoomScale="140" zoomScaleNormal="140" workbookViewId="0">
      <selection activeCell="O51" sqref="O51"/>
    </sheetView>
  </sheetViews>
  <sheetFormatPr defaultColWidth="10.81640625" defaultRowHeight="24"/>
  <cols>
    <col min="1" max="1" width="21.453125" style="9" customWidth="1"/>
    <col min="2" max="2" width="17.1796875" style="9" customWidth="1"/>
    <col min="3" max="3" width="10.1796875" style="9" customWidth="1"/>
    <col min="4" max="4" width="11.81640625" style="9" customWidth="1"/>
    <col min="5" max="5" width="12.1796875" style="9" customWidth="1"/>
    <col min="6" max="6" width="10" style="9" customWidth="1"/>
    <col min="7" max="9" width="10.453125" style="9" customWidth="1"/>
    <col min="10" max="14" width="12.453125" style="9" customWidth="1"/>
    <col min="15" max="15" width="13.1796875" style="9" customWidth="1"/>
    <col min="16" max="16384" width="10.81640625" style="9"/>
  </cols>
  <sheetData>
    <row r="1" spans="1:15" ht="38.5">
      <c r="A1" s="106" t="s">
        <v>91</v>
      </c>
    </row>
    <row r="2" spans="1:15">
      <c r="A2" s="9" t="s">
        <v>85</v>
      </c>
      <c r="B2" s="30"/>
      <c r="C2" s="31" t="s">
        <v>86</v>
      </c>
      <c r="E2" s="9" t="s">
        <v>44</v>
      </c>
      <c r="F2" s="37"/>
      <c r="G2" s="9" t="s">
        <v>109</v>
      </c>
      <c r="I2" s="9" t="s">
        <v>113</v>
      </c>
      <c r="J2" s="30"/>
      <c r="K2" s="9" t="s">
        <v>114</v>
      </c>
    </row>
    <row r="3" spans="1:15">
      <c r="A3" s="9" t="s">
        <v>87</v>
      </c>
      <c r="B3" s="30"/>
      <c r="C3" s="31" t="s">
        <v>88</v>
      </c>
      <c r="E3" s="9" t="s">
        <v>110</v>
      </c>
      <c r="F3" s="37"/>
      <c r="G3" s="9" t="s">
        <v>111</v>
      </c>
      <c r="I3" s="9" t="s">
        <v>115</v>
      </c>
      <c r="J3" s="30"/>
      <c r="K3" s="9" t="s">
        <v>48</v>
      </c>
    </row>
    <row r="4" spans="1:15">
      <c r="A4" s="35" t="s">
        <v>89</v>
      </c>
      <c r="B4" s="39">
        <f>B2*B3</f>
        <v>0</v>
      </c>
      <c r="C4" s="40" t="s">
        <v>90</v>
      </c>
      <c r="E4" s="10" t="s">
        <v>45</v>
      </c>
      <c r="F4" s="34"/>
      <c r="G4" s="10" t="s">
        <v>46</v>
      </c>
      <c r="H4" s="10"/>
      <c r="I4" s="9" t="s">
        <v>49</v>
      </c>
      <c r="J4" s="30"/>
      <c r="K4" s="9" t="s">
        <v>111</v>
      </c>
      <c r="L4" s="10"/>
      <c r="M4" s="10"/>
    </row>
    <row r="5" spans="1:15">
      <c r="A5" s="9" t="s">
        <v>126</v>
      </c>
      <c r="B5" s="30"/>
      <c r="C5" s="31" t="s">
        <v>127</v>
      </c>
      <c r="D5" s="31"/>
      <c r="E5" s="10" t="s">
        <v>150</v>
      </c>
      <c r="F5" s="50"/>
      <c r="G5" s="10" t="s">
        <v>152</v>
      </c>
      <c r="H5" s="10"/>
      <c r="L5" s="10"/>
      <c r="M5" s="10"/>
    </row>
    <row r="6" spans="1:15">
      <c r="A6" s="9" t="s">
        <v>128</v>
      </c>
      <c r="B6" s="30"/>
      <c r="C6" s="31" t="s">
        <v>129</v>
      </c>
      <c r="D6" s="31"/>
      <c r="E6" s="10" t="s">
        <v>151</v>
      </c>
      <c r="F6" s="50"/>
      <c r="G6" s="10" t="s">
        <v>152</v>
      </c>
      <c r="H6" s="10"/>
      <c r="L6" s="10"/>
      <c r="M6" s="10"/>
    </row>
    <row r="7" spans="1:15">
      <c r="A7" s="9" t="s">
        <v>198</v>
      </c>
      <c r="B7" s="37"/>
      <c r="C7" s="9" t="s">
        <v>199</v>
      </c>
      <c r="D7" s="31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5">
      <c r="A8" s="86" t="s">
        <v>123</v>
      </c>
      <c r="B8" s="86"/>
      <c r="C8" s="86" t="s">
        <v>124</v>
      </c>
      <c r="D8" s="87">
        <v>0</v>
      </c>
      <c r="E8" s="87">
        <v>1</v>
      </c>
      <c r="F8" s="87">
        <v>2</v>
      </c>
      <c r="G8" s="87">
        <v>3</v>
      </c>
      <c r="H8" s="87">
        <v>4</v>
      </c>
      <c r="I8" s="87">
        <v>5</v>
      </c>
      <c r="J8" s="87">
        <v>6</v>
      </c>
      <c r="K8" s="87">
        <v>7</v>
      </c>
      <c r="L8" s="87">
        <v>8</v>
      </c>
      <c r="M8" s="87">
        <v>9</v>
      </c>
      <c r="N8" s="87">
        <v>10</v>
      </c>
      <c r="O8" s="35"/>
    </row>
    <row r="9" spans="1:15" s="35" customFormat="1">
      <c r="A9" s="80" t="s">
        <v>80</v>
      </c>
      <c r="B9" s="80"/>
      <c r="C9" s="80"/>
      <c r="D9" s="82">
        <f>การลงทุนและค่าเสื่อม!D23</f>
        <v>0</v>
      </c>
      <c r="E9" s="82">
        <f>การลงทุนและค่าเสื่อม!C28</f>
        <v>0</v>
      </c>
      <c r="F9" s="82">
        <f>การลงทุนและค่าเสื่อม!C29</f>
        <v>0</v>
      </c>
      <c r="G9" s="82">
        <f>การลงทุนและค่าเสื่อม!C30</f>
        <v>0</v>
      </c>
      <c r="H9" s="82">
        <f>การลงทุนและค่าเสื่อม!C31</f>
        <v>0</v>
      </c>
      <c r="I9" s="82">
        <f>การลงทุนและค่าเสื่อม!C32</f>
        <v>0</v>
      </c>
      <c r="J9" s="82">
        <f>การลงทุนและค่าเสื่อม!C33</f>
        <v>0</v>
      </c>
      <c r="K9" s="82">
        <f>การลงทุนและค่าเสื่อม!C34</f>
        <v>0</v>
      </c>
      <c r="L9" s="82">
        <f>การลงทุนและค่าเสื่อม!C35</f>
        <v>0</v>
      </c>
      <c r="M9" s="82">
        <f>การลงทุนและค่าเสื่อม!C36</f>
        <v>0</v>
      </c>
      <c r="N9" s="82">
        <f>การลงทุนและค่าเสื่อม!C37</f>
        <v>0</v>
      </c>
      <c r="O9" s="36"/>
    </row>
    <row r="10" spans="1:15" ht="7" customHeight="1"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>
      <c r="A11" s="80" t="s">
        <v>81</v>
      </c>
      <c r="B11" s="88" t="s">
        <v>95</v>
      </c>
      <c r="C11" s="88" t="s">
        <v>94</v>
      </c>
      <c r="D11" s="89"/>
      <c r="E11" s="81">
        <f>E12+E17+E21+E24+E29</f>
        <v>0</v>
      </c>
      <c r="F11" s="81">
        <f t="shared" ref="F11:N11" si="0">F12+F17+F21+F24+F29</f>
        <v>0</v>
      </c>
      <c r="G11" s="81">
        <f t="shared" si="0"/>
        <v>0</v>
      </c>
      <c r="H11" s="81">
        <f t="shared" si="0"/>
        <v>0</v>
      </c>
      <c r="I11" s="81">
        <f t="shared" si="0"/>
        <v>0</v>
      </c>
      <c r="J11" s="81">
        <f t="shared" si="0"/>
        <v>0</v>
      </c>
      <c r="K11" s="81">
        <f t="shared" si="0"/>
        <v>0</v>
      </c>
      <c r="L11" s="81">
        <f t="shared" si="0"/>
        <v>0</v>
      </c>
      <c r="M11" s="81">
        <f t="shared" si="0"/>
        <v>0</v>
      </c>
      <c r="N11" s="81">
        <f t="shared" si="0"/>
        <v>0</v>
      </c>
      <c r="O11" s="33"/>
    </row>
    <row r="12" spans="1:15">
      <c r="A12" s="65" t="s">
        <v>99</v>
      </c>
      <c r="B12" s="65"/>
      <c r="C12" s="65"/>
      <c r="D12" s="76"/>
      <c r="E12" s="76">
        <f>SUM(E13:E15)</f>
        <v>0</v>
      </c>
      <c r="F12" s="76"/>
      <c r="G12" s="76"/>
      <c r="H12" s="76"/>
      <c r="I12" s="76"/>
      <c r="J12" s="76"/>
      <c r="K12" s="76"/>
      <c r="L12" s="76"/>
      <c r="M12" s="76"/>
      <c r="N12" s="76"/>
      <c r="O12" s="33"/>
    </row>
    <row r="13" spans="1:15">
      <c r="A13" s="9" t="s">
        <v>82</v>
      </c>
      <c r="B13" s="34"/>
      <c r="C13" s="54" t="s">
        <v>90</v>
      </c>
      <c r="D13" s="33"/>
      <c r="E13" s="33">
        <f>B13*B4</f>
        <v>0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>
      <c r="A14" s="9" t="s">
        <v>83</v>
      </c>
      <c r="B14" s="34"/>
      <c r="C14" s="54" t="s">
        <v>42</v>
      </c>
      <c r="D14" s="33"/>
      <c r="E14" s="33">
        <f>B14*B2</f>
        <v>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>
      <c r="A15" s="9" t="s">
        <v>92</v>
      </c>
      <c r="B15" s="34"/>
      <c r="C15" s="9" t="s">
        <v>96</v>
      </c>
      <c r="D15" s="33"/>
      <c r="E15" s="33">
        <f>B15</f>
        <v>0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5">
      <c r="A16" s="35" t="s">
        <v>100</v>
      </c>
      <c r="B16" s="3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5" s="35" customFormat="1">
      <c r="A17" s="65" t="s">
        <v>93</v>
      </c>
      <c r="B17" s="77"/>
      <c r="C17" s="65"/>
      <c r="D17" s="76"/>
      <c r="E17" s="76">
        <f>E18+E19</f>
        <v>0</v>
      </c>
      <c r="F17" s="76">
        <f t="shared" ref="F17:N17" si="1">F18+F19</f>
        <v>0</v>
      </c>
      <c r="G17" s="76">
        <f t="shared" si="1"/>
        <v>0</v>
      </c>
      <c r="H17" s="76">
        <f t="shared" si="1"/>
        <v>0</v>
      </c>
      <c r="I17" s="76">
        <f t="shared" si="1"/>
        <v>0</v>
      </c>
      <c r="J17" s="76">
        <f t="shared" si="1"/>
        <v>0</v>
      </c>
      <c r="K17" s="76">
        <f t="shared" si="1"/>
        <v>0</v>
      </c>
      <c r="L17" s="76">
        <f t="shared" si="1"/>
        <v>0</v>
      </c>
      <c r="M17" s="76">
        <f t="shared" si="1"/>
        <v>0</v>
      </c>
      <c r="N17" s="76">
        <f t="shared" si="1"/>
        <v>0</v>
      </c>
      <c r="O17" s="36"/>
    </row>
    <row r="18" spans="1:15">
      <c r="A18" s="9" t="s">
        <v>102</v>
      </c>
      <c r="B18" s="34"/>
      <c r="C18" s="9" t="s">
        <v>42</v>
      </c>
      <c r="D18" s="33"/>
      <c r="E18" s="33">
        <f>B18*B2</f>
        <v>0</v>
      </c>
      <c r="F18" s="33">
        <f>$E18</f>
        <v>0</v>
      </c>
      <c r="G18" s="33">
        <f t="shared" ref="G18:N22" si="2">$E18</f>
        <v>0</v>
      </c>
      <c r="H18" s="33">
        <f t="shared" si="2"/>
        <v>0</v>
      </c>
      <c r="I18" s="33">
        <f t="shared" si="2"/>
        <v>0</v>
      </c>
      <c r="J18" s="33"/>
      <c r="K18" s="33"/>
      <c r="L18" s="33"/>
      <c r="M18" s="33"/>
      <c r="N18" s="33"/>
      <c r="O18" s="33"/>
    </row>
    <row r="19" spans="1:15">
      <c r="A19" s="9" t="s">
        <v>103</v>
      </c>
      <c r="B19" s="34"/>
      <c r="C19" s="9" t="s">
        <v>42</v>
      </c>
      <c r="D19" s="33"/>
      <c r="E19" s="33"/>
      <c r="F19" s="33"/>
      <c r="G19" s="33"/>
      <c r="H19" s="33"/>
      <c r="I19" s="33"/>
      <c r="J19" s="33">
        <f>B19*B2</f>
        <v>0</v>
      </c>
      <c r="K19" s="33">
        <f>$J19</f>
        <v>0</v>
      </c>
      <c r="L19" s="33">
        <f t="shared" ref="L19:N19" si="3">$J19</f>
        <v>0</v>
      </c>
      <c r="M19" s="33">
        <f t="shared" si="3"/>
        <v>0</v>
      </c>
      <c r="N19" s="33">
        <f t="shared" si="3"/>
        <v>0</v>
      </c>
      <c r="O19" s="33"/>
    </row>
    <row r="20" spans="1:15">
      <c r="A20" s="9" t="s">
        <v>98</v>
      </c>
      <c r="B20" s="34"/>
      <c r="C20" s="9" t="s">
        <v>42</v>
      </c>
      <c r="D20" s="33"/>
      <c r="E20" s="33">
        <f>B20*B2</f>
        <v>0</v>
      </c>
      <c r="F20" s="33">
        <f>$E20</f>
        <v>0</v>
      </c>
      <c r="G20" s="33">
        <f t="shared" si="2"/>
        <v>0</v>
      </c>
      <c r="H20" s="33">
        <f t="shared" si="2"/>
        <v>0</v>
      </c>
      <c r="I20" s="33">
        <f t="shared" si="2"/>
        <v>0</v>
      </c>
      <c r="J20" s="33">
        <f t="shared" si="2"/>
        <v>0</v>
      </c>
      <c r="K20" s="33">
        <f t="shared" si="2"/>
        <v>0</v>
      </c>
      <c r="L20" s="33">
        <f t="shared" si="2"/>
        <v>0</v>
      </c>
      <c r="M20" s="33">
        <f t="shared" si="2"/>
        <v>0</v>
      </c>
      <c r="N20" s="33">
        <f t="shared" si="2"/>
        <v>0</v>
      </c>
      <c r="O20" s="33"/>
    </row>
    <row r="21" spans="1:15" s="35" customFormat="1">
      <c r="A21" s="83" t="s">
        <v>104</v>
      </c>
      <c r="B21" s="84"/>
      <c r="C21" s="83"/>
      <c r="D21" s="85"/>
      <c r="E21" s="85">
        <f>E22+E23</f>
        <v>0</v>
      </c>
      <c r="F21" s="85">
        <f t="shared" ref="F21:N21" si="4">F22+F23</f>
        <v>0</v>
      </c>
      <c r="G21" s="85">
        <f t="shared" si="4"/>
        <v>0</v>
      </c>
      <c r="H21" s="85">
        <f t="shared" si="4"/>
        <v>0</v>
      </c>
      <c r="I21" s="85">
        <f t="shared" si="4"/>
        <v>0</v>
      </c>
      <c r="J21" s="85">
        <f t="shared" si="4"/>
        <v>0</v>
      </c>
      <c r="K21" s="85">
        <f t="shared" si="4"/>
        <v>0</v>
      </c>
      <c r="L21" s="85">
        <f t="shared" si="4"/>
        <v>0</v>
      </c>
      <c r="M21" s="85">
        <f t="shared" si="4"/>
        <v>0</v>
      </c>
      <c r="N21" s="85">
        <f t="shared" si="4"/>
        <v>0</v>
      </c>
      <c r="O21" s="36"/>
    </row>
    <row r="22" spans="1:15">
      <c r="A22" s="9" t="s">
        <v>105</v>
      </c>
      <c r="B22" s="34"/>
      <c r="C22" s="9" t="s">
        <v>42</v>
      </c>
      <c r="D22" s="33"/>
      <c r="E22" s="33">
        <f>B22*B2</f>
        <v>0</v>
      </c>
      <c r="F22" s="33">
        <f>$E22</f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/>
      <c r="K22" s="33"/>
      <c r="L22" s="33"/>
      <c r="M22" s="33"/>
      <c r="N22" s="33"/>
      <c r="O22" s="33"/>
    </row>
    <row r="23" spans="1:15">
      <c r="A23" s="9" t="s">
        <v>103</v>
      </c>
      <c r="B23" s="34"/>
      <c r="C23" s="9" t="s">
        <v>42</v>
      </c>
      <c r="D23" s="33"/>
      <c r="E23" s="33"/>
      <c r="F23" s="33"/>
      <c r="G23" s="33"/>
      <c r="H23" s="33"/>
      <c r="I23" s="33"/>
      <c r="J23" s="33">
        <f>B23*B2</f>
        <v>0</v>
      </c>
      <c r="K23" s="33">
        <f>$J23</f>
        <v>0</v>
      </c>
      <c r="L23" s="33">
        <f t="shared" ref="L23:N23" si="5">$J23</f>
        <v>0</v>
      </c>
      <c r="M23" s="33">
        <f t="shared" si="5"/>
        <v>0</v>
      </c>
      <c r="N23" s="33">
        <f t="shared" si="5"/>
        <v>0</v>
      </c>
      <c r="O23" s="33"/>
    </row>
    <row r="24" spans="1:15">
      <c r="A24" s="65" t="s">
        <v>106</v>
      </c>
      <c r="B24" s="78"/>
      <c r="C24" s="66"/>
      <c r="D24" s="79"/>
      <c r="E24" s="76">
        <f>SUM(E25:E28)</f>
        <v>0</v>
      </c>
      <c r="F24" s="76">
        <f t="shared" ref="F24:N24" si="6">SUM(F25:F28)</f>
        <v>0</v>
      </c>
      <c r="G24" s="76">
        <f t="shared" si="6"/>
        <v>0</v>
      </c>
      <c r="H24" s="76">
        <f t="shared" si="6"/>
        <v>0</v>
      </c>
      <c r="I24" s="76">
        <f t="shared" si="6"/>
        <v>0</v>
      </c>
      <c r="J24" s="76">
        <f t="shared" si="6"/>
        <v>0</v>
      </c>
      <c r="K24" s="76">
        <f t="shared" si="6"/>
        <v>0</v>
      </c>
      <c r="L24" s="76">
        <f t="shared" si="6"/>
        <v>0</v>
      </c>
      <c r="M24" s="76">
        <f t="shared" si="6"/>
        <v>0</v>
      </c>
      <c r="N24" s="76">
        <f t="shared" si="6"/>
        <v>0</v>
      </c>
      <c r="O24" s="33"/>
    </row>
    <row r="25" spans="1:15">
      <c r="A25" s="9" t="s">
        <v>107</v>
      </c>
      <c r="B25" s="38">
        <f>F4*12</f>
        <v>0</v>
      </c>
      <c r="C25" s="9" t="s">
        <v>47</v>
      </c>
      <c r="D25" s="33"/>
      <c r="E25" s="33">
        <f>B25</f>
        <v>0</v>
      </c>
      <c r="F25" s="33">
        <f>$E25</f>
        <v>0</v>
      </c>
      <c r="G25" s="33">
        <f t="shared" ref="G25:N26" si="7">$E25</f>
        <v>0</v>
      </c>
      <c r="H25" s="33">
        <f t="shared" si="7"/>
        <v>0</v>
      </c>
      <c r="I25" s="33">
        <f t="shared" si="7"/>
        <v>0</v>
      </c>
      <c r="J25" s="33">
        <f t="shared" si="7"/>
        <v>0</v>
      </c>
      <c r="K25" s="33">
        <f t="shared" si="7"/>
        <v>0</v>
      </c>
      <c r="L25" s="33">
        <f t="shared" si="7"/>
        <v>0</v>
      </c>
      <c r="M25" s="33">
        <f t="shared" si="7"/>
        <v>0</v>
      </c>
      <c r="N25" s="33">
        <f t="shared" si="7"/>
        <v>0</v>
      </c>
      <c r="O25" s="33"/>
    </row>
    <row r="26" spans="1:15">
      <c r="A26" s="9" t="s">
        <v>108</v>
      </c>
      <c r="B26" s="38">
        <f>F2*F3</f>
        <v>0</v>
      </c>
      <c r="C26" s="9" t="s">
        <v>112</v>
      </c>
      <c r="D26" s="33"/>
      <c r="E26" s="33">
        <f>B26</f>
        <v>0</v>
      </c>
      <c r="F26" s="33">
        <f>$E26</f>
        <v>0</v>
      </c>
      <c r="G26" s="33">
        <f t="shared" si="7"/>
        <v>0</v>
      </c>
      <c r="H26" s="33">
        <f t="shared" si="7"/>
        <v>0</v>
      </c>
      <c r="I26" s="33">
        <f t="shared" si="7"/>
        <v>0</v>
      </c>
      <c r="J26" s="33">
        <f t="shared" si="7"/>
        <v>0</v>
      </c>
      <c r="K26" s="33">
        <f t="shared" si="7"/>
        <v>0</v>
      </c>
      <c r="L26" s="33">
        <f t="shared" si="7"/>
        <v>0</v>
      </c>
      <c r="M26" s="33">
        <f t="shared" si="7"/>
        <v>0</v>
      </c>
      <c r="N26" s="33">
        <f t="shared" si="7"/>
        <v>0</v>
      </c>
      <c r="O26" s="33"/>
    </row>
    <row r="27" spans="1:15">
      <c r="A27" s="9" t="s">
        <v>116</v>
      </c>
      <c r="B27" s="38">
        <f>J2*J3*J4</f>
        <v>0</v>
      </c>
      <c r="C27" s="9" t="s">
        <v>96</v>
      </c>
      <c r="D27" s="33"/>
      <c r="E27" s="33"/>
      <c r="F27" s="33"/>
      <c r="G27" s="33"/>
      <c r="H27" s="33"/>
      <c r="I27" s="33"/>
      <c r="J27" s="33">
        <f>B27</f>
        <v>0</v>
      </c>
      <c r="K27" s="33">
        <f>$J27</f>
        <v>0</v>
      </c>
      <c r="L27" s="33">
        <f t="shared" ref="L27:N31" si="8">$J27</f>
        <v>0</v>
      </c>
      <c r="M27" s="33">
        <f t="shared" si="8"/>
        <v>0</v>
      </c>
      <c r="N27" s="33">
        <f t="shared" si="8"/>
        <v>0</v>
      </c>
      <c r="O27" s="33"/>
    </row>
    <row r="28" spans="1:15">
      <c r="A28" s="9" t="s">
        <v>121</v>
      </c>
      <c r="B28" s="38"/>
      <c r="C28" s="9" t="s">
        <v>43</v>
      </c>
      <c r="D28" s="33"/>
      <c r="E28" s="33"/>
      <c r="F28" s="33"/>
      <c r="G28" s="33"/>
      <c r="H28" s="33"/>
      <c r="I28" s="33"/>
      <c r="J28" s="33">
        <f>B28*B2</f>
        <v>0</v>
      </c>
      <c r="K28" s="33">
        <f>$J28</f>
        <v>0</v>
      </c>
      <c r="L28" s="33">
        <f t="shared" si="8"/>
        <v>0</v>
      </c>
      <c r="M28" s="33">
        <f t="shared" si="8"/>
        <v>0</v>
      </c>
      <c r="N28" s="33">
        <f t="shared" si="8"/>
        <v>0</v>
      </c>
      <c r="O28" s="33"/>
    </row>
    <row r="29" spans="1:15">
      <c r="A29" s="65" t="s">
        <v>120</v>
      </c>
      <c r="B29" s="77"/>
      <c r="C29" s="65"/>
      <c r="D29" s="76"/>
      <c r="E29" s="76">
        <f>SUM(E30:E33)</f>
        <v>0</v>
      </c>
      <c r="F29" s="76">
        <f t="shared" ref="F29:N29" si="9">SUM(F30:F33)</f>
        <v>0</v>
      </c>
      <c r="G29" s="76">
        <f t="shared" si="9"/>
        <v>0</v>
      </c>
      <c r="H29" s="76">
        <f t="shared" si="9"/>
        <v>0</v>
      </c>
      <c r="I29" s="76">
        <f t="shared" si="9"/>
        <v>0</v>
      </c>
      <c r="J29" s="76">
        <f t="shared" si="9"/>
        <v>0</v>
      </c>
      <c r="K29" s="76">
        <f t="shared" si="9"/>
        <v>0</v>
      </c>
      <c r="L29" s="76">
        <f t="shared" si="9"/>
        <v>0</v>
      </c>
      <c r="M29" s="76">
        <f t="shared" si="9"/>
        <v>0</v>
      </c>
      <c r="N29" s="76">
        <f t="shared" si="9"/>
        <v>0</v>
      </c>
      <c r="O29" s="33"/>
    </row>
    <row r="30" spans="1:15">
      <c r="A30" s="9" t="s">
        <v>119</v>
      </c>
      <c r="B30" s="34"/>
      <c r="C30" s="9" t="s">
        <v>90</v>
      </c>
      <c r="D30" s="33"/>
      <c r="E30" s="33"/>
      <c r="F30" s="33"/>
      <c r="G30" s="33"/>
      <c r="H30" s="33"/>
      <c r="I30" s="33"/>
      <c r="J30" s="33">
        <f>B30*B4</f>
        <v>0</v>
      </c>
      <c r="K30" s="33">
        <f>$J30</f>
        <v>0</v>
      </c>
      <c r="L30" s="33">
        <f t="shared" si="8"/>
        <v>0</v>
      </c>
      <c r="M30" s="33">
        <f t="shared" si="8"/>
        <v>0</v>
      </c>
      <c r="N30" s="33">
        <f t="shared" si="8"/>
        <v>0</v>
      </c>
      <c r="O30" s="33"/>
    </row>
    <row r="31" spans="1:15">
      <c r="A31" s="9" t="s">
        <v>117</v>
      </c>
      <c r="B31" s="34"/>
      <c r="C31" s="9" t="s">
        <v>118</v>
      </c>
      <c r="D31" s="33"/>
      <c r="E31" s="33"/>
      <c r="F31" s="33"/>
      <c r="G31" s="33"/>
      <c r="H31" s="33"/>
      <c r="I31" s="33"/>
      <c r="J31" s="33">
        <f>B31*B2</f>
        <v>0</v>
      </c>
      <c r="K31" s="33">
        <f>$J31</f>
        <v>0</v>
      </c>
      <c r="L31" s="33">
        <f t="shared" si="8"/>
        <v>0</v>
      </c>
      <c r="M31" s="33">
        <f t="shared" si="8"/>
        <v>0</v>
      </c>
      <c r="N31" s="33">
        <f t="shared" si="8"/>
        <v>0</v>
      </c>
      <c r="O31" s="33"/>
    </row>
    <row r="32" spans="1:15">
      <c r="A32" s="9" t="s">
        <v>101</v>
      </c>
      <c r="B32" s="34"/>
      <c r="C32" s="9" t="s">
        <v>47</v>
      </c>
      <c r="D32" s="33"/>
      <c r="E32" s="33">
        <f>B32*12</f>
        <v>0</v>
      </c>
      <c r="F32" s="33">
        <f t="shared" ref="F32:N32" si="10">E32</f>
        <v>0</v>
      </c>
      <c r="G32" s="33">
        <f t="shared" si="10"/>
        <v>0</v>
      </c>
      <c r="H32" s="33">
        <f t="shared" si="10"/>
        <v>0</v>
      </c>
      <c r="I32" s="33">
        <f t="shared" si="10"/>
        <v>0</v>
      </c>
      <c r="J32" s="33">
        <f t="shared" si="10"/>
        <v>0</v>
      </c>
      <c r="K32" s="33">
        <f t="shared" si="10"/>
        <v>0</v>
      </c>
      <c r="L32" s="33">
        <f t="shared" si="10"/>
        <v>0</v>
      </c>
      <c r="M32" s="33">
        <f t="shared" si="10"/>
        <v>0</v>
      </c>
      <c r="N32" s="33">
        <f t="shared" si="10"/>
        <v>0</v>
      </c>
      <c r="O32" s="33"/>
    </row>
    <row r="33" spans="1:15">
      <c r="A33" s="9" t="s">
        <v>169</v>
      </c>
      <c r="B33" s="34"/>
      <c r="C33" s="9" t="s">
        <v>96</v>
      </c>
      <c r="D33" s="33"/>
      <c r="E33" s="33">
        <f>$B33</f>
        <v>0</v>
      </c>
      <c r="F33" s="33">
        <f t="shared" ref="F33:N33" si="11">$B33</f>
        <v>0</v>
      </c>
      <c r="G33" s="33">
        <f t="shared" si="11"/>
        <v>0</v>
      </c>
      <c r="H33" s="33">
        <f t="shared" si="11"/>
        <v>0</v>
      </c>
      <c r="I33" s="33">
        <f t="shared" si="11"/>
        <v>0</v>
      </c>
      <c r="J33" s="33">
        <f t="shared" si="11"/>
        <v>0</v>
      </c>
      <c r="K33" s="33">
        <f t="shared" si="11"/>
        <v>0</v>
      </c>
      <c r="L33" s="33">
        <f t="shared" si="11"/>
        <v>0</v>
      </c>
      <c r="M33" s="33">
        <f t="shared" si="11"/>
        <v>0</v>
      </c>
      <c r="N33" s="33">
        <f t="shared" si="11"/>
        <v>0</v>
      </c>
      <c r="O33" s="33"/>
    </row>
    <row r="34" spans="1:15" s="35" customFormat="1">
      <c r="A34" s="80" t="s">
        <v>122</v>
      </c>
      <c r="B34" s="80"/>
      <c r="C34" s="80"/>
      <c r="D34" s="81">
        <f>D9+D11</f>
        <v>0</v>
      </c>
      <c r="E34" s="81">
        <f t="shared" ref="E34:N34" si="12">E9+E11</f>
        <v>0</v>
      </c>
      <c r="F34" s="81">
        <f t="shared" si="12"/>
        <v>0</v>
      </c>
      <c r="G34" s="81">
        <f t="shared" si="12"/>
        <v>0</v>
      </c>
      <c r="H34" s="81">
        <f t="shared" si="12"/>
        <v>0</v>
      </c>
      <c r="I34" s="81">
        <f t="shared" si="12"/>
        <v>0</v>
      </c>
      <c r="J34" s="81">
        <f t="shared" si="12"/>
        <v>0</v>
      </c>
      <c r="K34" s="81">
        <f t="shared" si="12"/>
        <v>0</v>
      </c>
      <c r="L34" s="81">
        <f t="shared" si="12"/>
        <v>0</v>
      </c>
      <c r="M34" s="81">
        <f t="shared" si="12"/>
        <v>0</v>
      </c>
      <c r="N34" s="81">
        <f t="shared" si="12"/>
        <v>0</v>
      </c>
      <c r="O34" s="36"/>
    </row>
    <row r="35" spans="1:15" ht="9" customHeight="1"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 s="35" customFormat="1">
      <c r="A36" s="35" t="s">
        <v>125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>
      <c r="A37" s="9" t="s">
        <v>130</v>
      </c>
      <c r="B37" s="33">
        <f>B5*B6*B4</f>
        <v>0</v>
      </c>
      <c r="C37" s="9" t="s">
        <v>131</v>
      </c>
      <c r="D37" s="33"/>
      <c r="E37" s="33"/>
      <c r="F37" s="33"/>
      <c r="G37" s="33"/>
      <c r="H37" s="33"/>
      <c r="I37" s="33"/>
      <c r="J37" s="33">
        <f>B37</f>
        <v>0</v>
      </c>
      <c r="K37" s="33">
        <f>$J37</f>
        <v>0</v>
      </c>
      <c r="L37" s="33">
        <f t="shared" ref="L37:N38" si="13">$J37</f>
        <v>0</v>
      </c>
      <c r="M37" s="33">
        <f t="shared" si="13"/>
        <v>0</v>
      </c>
      <c r="N37" s="33">
        <f t="shared" si="13"/>
        <v>0</v>
      </c>
      <c r="O37" s="33"/>
    </row>
    <row r="38" spans="1:15">
      <c r="A38" s="9" t="s">
        <v>132</v>
      </c>
      <c r="B38" s="11">
        <f>B7</f>
        <v>0</v>
      </c>
      <c r="C38" s="9" t="s">
        <v>133</v>
      </c>
      <c r="D38" s="33"/>
      <c r="E38" s="33"/>
      <c r="F38" s="33"/>
      <c r="G38" s="33"/>
      <c r="H38" s="33"/>
      <c r="I38" s="33"/>
      <c r="J38" s="33">
        <f>B38</f>
        <v>0</v>
      </c>
      <c r="K38" s="33">
        <f>$J38</f>
        <v>0</v>
      </c>
      <c r="L38" s="33">
        <f t="shared" si="13"/>
        <v>0</v>
      </c>
      <c r="M38" s="33">
        <f t="shared" si="13"/>
        <v>0</v>
      </c>
      <c r="N38" s="33">
        <f t="shared" si="13"/>
        <v>0</v>
      </c>
      <c r="O38" s="33"/>
    </row>
    <row r="39" spans="1:15">
      <c r="A39" s="35" t="s">
        <v>134</v>
      </c>
      <c r="B39" s="35"/>
      <c r="C39" s="35"/>
      <c r="D39" s="36"/>
      <c r="E39" s="36"/>
      <c r="F39" s="36"/>
      <c r="G39" s="36"/>
      <c r="H39" s="36"/>
      <c r="I39" s="36"/>
      <c r="J39" s="36">
        <f>J37*J38</f>
        <v>0</v>
      </c>
      <c r="K39" s="36">
        <f t="shared" ref="K39:N39" si="14">K37*K38</f>
        <v>0</v>
      </c>
      <c r="L39" s="36">
        <f t="shared" si="14"/>
        <v>0</v>
      </c>
      <c r="M39" s="36">
        <f t="shared" si="14"/>
        <v>0</v>
      </c>
      <c r="N39" s="36">
        <f t="shared" si="14"/>
        <v>0</v>
      </c>
      <c r="O39" s="33"/>
    </row>
    <row r="40" spans="1:15">
      <c r="A40" s="9" t="s">
        <v>139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 t="e">
        <f>การลงทุนและค่าเสื่อม!O23</f>
        <v>#DIV/0!</v>
      </c>
    </row>
    <row r="41" spans="1:15" s="35" customFormat="1">
      <c r="A41" s="35" t="s">
        <v>141</v>
      </c>
      <c r="D41" s="36">
        <f>D39+D40</f>
        <v>0</v>
      </c>
      <c r="E41" s="36">
        <f t="shared" ref="E41:N41" si="15">E39+E40</f>
        <v>0</v>
      </c>
      <c r="F41" s="36">
        <f t="shared" si="15"/>
        <v>0</v>
      </c>
      <c r="G41" s="36">
        <f t="shared" si="15"/>
        <v>0</v>
      </c>
      <c r="H41" s="36">
        <f t="shared" si="15"/>
        <v>0</v>
      </c>
      <c r="I41" s="36">
        <f t="shared" si="15"/>
        <v>0</v>
      </c>
      <c r="J41" s="36">
        <f t="shared" si="15"/>
        <v>0</v>
      </c>
      <c r="K41" s="36">
        <f t="shared" si="15"/>
        <v>0</v>
      </c>
      <c r="L41" s="36">
        <f t="shared" si="15"/>
        <v>0</v>
      </c>
      <c r="M41" s="36">
        <f t="shared" si="15"/>
        <v>0</v>
      </c>
      <c r="N41" s="36" t="e">
        <f t="shared" si="15"/>
        <v>#DIV/0!</v>
      </c>
    </row>
    <row r="42" spans="1:15" s="35" customFormat="1">
      <c r="A42" s="43" t="s">
        <v>140</v>
      </c>
      <c r="B42" s="43"/>
      <c r="C42" s="43"/>
      <c r="D42" s="44">
        <f>D41-D34</f>
        <v>0</v>
      </c>
      <c r="E42" s="44">
        <f t="shared" ref="E42:N42" si="16">E41-E34</f>
        <v>0</v>
      </c>
      <c r="F42" s="44">
        <f t="shared" si="16"/>
        <v>0</v>
      </c>
      <c r="G42" s="44">
        <f t="shared" si="16"/>
        <v>0</v>
      </c>
      <c r="H42" s="44">
        <f t="shared" si="16"/>
        <v>0</v>
      </c>
      <c r="I42" s="44">
        <f t="shared" si="16"/>
        <v>0</v>
      </c>
      <c r="J42" s="44">
        <f t="shared" si="16"/>
        <v>0</v>
      </c>
      <c r="K42" s="44">
        <f t="shared" si="16"/>
        <v>0</v>
      </c>
      <c r="L42" s="44">
        <f t="shared" si="16"/>
        <v>0</v>
      </c>
      <c r="M42" s="44">
        <f t="shared" si="16"/>
        <v>0</v>
      </c>
      <c r="N42" s="44" t="e">
        <f t="shared" si="16"/>
        <v>#DIV/0!</v>
      </c>
    </row>
    <row r="43" spans="1:15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1:15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5">
      <c r="A45" s="9" t="s">
        <v>135</v>
      </c>
      <c r="B45" s="41">
        <f>F5</f>
        <v>0</v>
      </c>
      <c r="D45" s="42">
        <f>1/(1+$B$45)^D8</f>
        <v>1</v>
      </c>
      <c r="E45" s="42">
        <f t="shared" ref="E45:N45" si="17">1/(1+$B$45)^E8</f>
        <v>1</v>
      </c>
      <c r="F45" s="42">
        <f t="shared" si="17"/>
        <v>1</v>
      </c>
      <c r="G45" s="42">
        <f t="shared" si="17"/>
        <v>1</v>
      </c>
      <c r="H45" s="42">
        <f t="shared" si="17"/>
        <v>1</v>
      </c>
      <c r="I45" s="42">
        <f t="shared" si="17"/>
        <v>1</v>
      </c>
      <c r="J45" s="42">
        <f t="shared" si="17"/>
        <v>1</v>
      </c>
      <c r="K45" s="42">
        <f t="shared" si="17"/>
        <v>1</v>
      </c>
      <c r="L45" s="42">
        <f t="shared" si="17"/>
        <v>1</v>
      </c>
      <c r="M45" s="42">
        <f t="shared" si="17"/>
        <v>1</v>
      </c>
      <c r="N45" s="42">
        <f t="shared" si="17"/>
        <v>1</v>
      </c>
      <c r="O45" s="33"/>
    </row>
    <row r="46" spans="1:15">
      <c r="A46" s="9" t="s">
        <v>136</v>
      </c>
      <c r="D46" s="33">
        <f>D34*D45</f>
        <v>0</v>
      </c>
      <c r="E46" s="33">
        <f t="shared" ref="E46:N46" si="18">E34*E45</f>
        <v>0</v>
      </c>
      <c r="F46" s="33">
        <f t="shared" si="18"/>
        <v>0</v>
      </c>
      <c r="G46" s="33">
        <f t="shared" si="18"/>
        <v>0</v>
      </c>
      <c r="H46" s="33">
        <f t="shared" si="18"/>
        <v>0</v>
      </c>
      <c r="I46" s="33">
        <f t="shared" si="18"/>
        <v>0</v>
      </c>
      <c r="J46" s="33">
        <f t="shared" si="18"/>
        <v>0</v>
      </c>
      <c r="K46" s="33">
        <f t="shared" si="18"/>
        <v>0</v>
      </c>
      <c r="L46" s="33">
        <f t="shared" si="18"/>
        <v>0</v>
      </c>
      <c r="M46" s="33">
        <f t="shared" si="18"/>
        <v>0</v>
      </c>
      <c r="N46" s="33">
        <f t="shared" si="18"/>
        <v>0</v>
      </c>
      <c r="O46" s="33">
        <f>SUM(D46:N46)</f>
        <v>0</v>
      </c>
    </row>
    <row r="47" spans="1:15">
      <c r="A47" s="9" t="s">
        <v>137</v>
      </c>
      <c r="D47" s="33">
        <f>D41*D45</f>
        <v>0</v>
      </c>
      <c r="E47" s="33">
        <f t="shared" ref="E47:N47" si="19">E41*E45</f>
        <v>0</v>
      </c>
      <c r="F47" s="33">
        <f t="shared" si="19"/>
        <v>0</v>
      </c>
      <c r="G47" s="33">
        <f t="shared" si="19"/>
        <v>0</v>
      </c>
      <c r="H47" s="33">
        <f t="shared" si="19"/>
        <v>0</v>
      </c>
      <c r="I47" s="33">
        <f t="shared" si="19"/>
        <v>0</v>
      </c>
      <c r="J47" s="33">
        <f t="shared" si="19"/>
        <v>0</v>
      </c>
      <c r="K47" s="33">
        <f t="shared" si="19"/>
        <v>0</v>
      </c>
      <c r="L47" s="33">
        <f t="shared" si="19"/>
        <v>0</v>
      </c>
      <c r="M47" s="33">
        <f t="shared" si="19"/>
        <v>0</v>
      </c>
      <c r="N47" s="33" t="e">
        <f t="shared" si="19"/>
        <v>#DIV/0!</v>
      </c>
      <c r="O47" s="33" t="e">
        <f t="shared" ref="O47:O48" si="20">SUM(D47:N47)</f>
        <v>#DIV/0!</v>
      </c>
    </row>
    <row r="48" spans="1:15">
      <c r="A48" s="35" t="s">
        <v>138</v>
      </c>
      <c r="C48" s="35"/>
      <c r="D48" s="35"/>
      <c r="E48" s="45">
        <f t="shared" ref="E48:N48" si="21">D47-D46</f>
        <v>0</v>
      </c>
      <c r="F48" s="45">
        <f t="shared" si="21"/>
        <v>0</v>
      </c>
      <c r="G48" s="45">
        <f t="shared" si="21"/>
        <v>0</v>
      </c>
      <c r="H48" s="45">
        <f t="shared" si="21"/>
        <v>0</v>
      </c>
      <c r="I48" s="45">
        <f t="shared" si="21"/>
        <v>0</v>
      </c>
      <c r="J48" s="45">
        <f t="shared" si="21"/>
        <v>0</v>
      </c>
      <c r="K48" s="45">
        <f t="shared" si="21"/>
        <v>0</v>
      </c>
      <c r="L48" s="45">
        <f t="shared" si="21"/>
        <v>0</v>
      </c>
      <c r="M48" s="45">
        <f t="shared" si="21"/>
        <v>0</v>
      </c>
      <c r="N48" s="45">
        <f t="shared" si="21"/>
        <v>0</v>
      </c>
      <c r="O48" s="33">
        <f t="shared" si="20"/>
        <v>0</v>
      </c>
    </row>
    <row r="49" spans="1:15">
      <c r="A49" s="35"/>
      <c r="C49" s="35"/>
      <c r="D49" s="3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33"/>
    </row>
    <row r="50" spans="1:15">
      <c r="D50" s="33" t="s">
        <v>145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>
      <c r="A51" s="46" t="s">
        <v>142</v>
      </c>
      <c r="B51" s="47" t="e">
        <f>NPV(B45,E42:N42)+D42</f>
        <v>#DIV/0!</v>
      </c>
      <c r="D51" s="32" t="s">
        <v>146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1:15" ht="5" customHeight="1">
      <c r="D52" s="10"/>
    </row>
    <row r="53" spans="1:15" ht="24" customHeight="1">
      <c r="A53" s="46" t="s">
        <v>155</v>
      </c>
      <c r="B53" s="48" t="e">
        <f>(MATCH(0,D42:N42)-1)+(0-INDEX(D42:N42,MATCH(0,D42:N42)))/(INDEX(D42:N42,MATCH(0,D42:N42)+1)-INDEX(D42:N42,MATCH(0,D42:N42)))</f>
        <v>#DIV/0!</v>
      </c>
      <c r="D53" s="10"/>
    </row>
    <row r="54" spans="1:15" ht="5" customHeight="1">
      <c r="D54" s="10"/>
    </row>
    <row r="55" spans="1:15" ht="26" customHeight="1">
      <c r="A55" s="46" t="s">
        <v>156</v>
      </c>
      <c r="B55" s="51" t="e">
        <f>(MATCH(0,D48:N48)-1)+(0-INDEX(D48:N48,MATCH(0,D48:N48)))/(INDEX(D48:N48,MATCH(0,D48:N48)+1)-INDEX(D48:N48,MATCH(0,D48:N48)))</f>
        <v>#REF!</v>
      </c>
      <c r="D55" s="10"/>
    </row>
    <row r="56" spans="1:15" ht="5" customHeight="1">
      <c r="D56" s="10"/>
    </row>
    <row r="57" spans="1:15">
      <c r="A57" s="46" t="s">
        <v>143</v>
      </c>
      <c r="B57" s="48" t="e">
        <f>O47/O46</f>
        <v>#DIV/0!</v>
      </c>
      <c r="C57" s="9" t="s">
        <v>144</v>
      </c>
      <c r="D57" s="10" t="s">
        <v>147</v>
      </c>
    </row>
    <row r="58" spans="1:15" ht="4" customHeight="1">
      <c r="D58" s="10"/>
    </row>
    <row r="59" spans="1:15">
      <c r="A59" s="46" t="s">
        <v>148</v>
      </c>
      <c r="B59" s="49" t="e">
        <f>IRR(D42:N42, 0.1)</f>
        <v>#VALUE!</v>
      </c>
      <c r="D59" s="10"/>
    </row>
    <row r="60" spans="1:15" ht="4" customHeight="1"/>
    <row r="61" spans="1:15">
      <c r="A61" s="46" t="s">
        <v>149</v>
      </c>
      <c r="B61" s="49" t="e">
        <f>MIRR(D42:N42, F5, F6)</f>
        <v>#DIV/0!</v>
      </c>
    </row>
    <row r="62" spans="1:15" ht="4" customHeight="1"/>
    <row r="63" spans="1:15">
      <c r="A63" s="46" t="s">
        <v>153</v>
      </c>
      <c r="B63" s="48" t="e">
        <f>B51/O47</f>
        <v>#DIV/0!</v>
      </c>
    </row>
    <row r="64" spans="1:15" ht="6" customHeight="1"/>
    <row r="65" spans="1:2">
      <c r="A65" s="46" t="s">
        <v>154</v>
      </c>
      <c r="B65" s="48" t="e">
        <f>B51/O46</f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625B-3B7C-4CB9-8713-337FFDD01CC0}">
  <dimension ref="A2:H5"/>
  <sheetViews>
    <sheetView tabSelected="1" workbookViewId="0">
      <selection activeCell="A3" sqref="A3:H5"/>
    </sheetView>
  </sheetViews>
  <sheetFormatPr defaultRowHeight="14.5"/>
  <sheetData>
    <row r="2" spans="1:8">
      <c r="A2" t="s">
        <v>200</v>
      </c>
    </row>
    <row r="3" spans="1:8">
      <c r="B3">
        <v>2558</v>
      </c>
      <c r="C3">
        <v>2559</v>
      </c>
      <c r="D3">
        <v>2560</v>
      </c>
      <c r="E3">
        <v>2561</v>
      </c>
      <c r="F3">
        <v>2562</v>
      </c>
      <c r="G3">
        <v>2563</v>
      </c>
      <c r="H3">
        <v>2564</v>
      </c>
    </row>
    <row r="4" spans="1:8">
      <c r="A4" t="s">
        <v>201</v>
      </c>
      <c r="B4">
        <v>46</v>
      </c>
      <c r="C4">
        <v>62</v>
      </c>
      <c r="D4">
        <v>71</v>
      </c>
      <c r="E4">
        <v>78</v>
      </c>
      <c r="F4">
        <v>99</v>
      </c>
      <c r="G4">
        <v>102</v>
      </c>
      <c r="H4">
        <v>160</v>
      </c>
    </row>
    <row r="5" spans="1:8">
      <c r="A5" t="s">
        <v>202</v>
      </c>
      <c r="B5">
        <v>31</v>
      </c>
      <c r="C5">
        <v>42</v>
      </c>
      <c r="D5">
        <v>44</v>
      </c>
      <c r="E5">
        <v>42</v>
      </c>
      <c r="F5">
        <v>63</v>
      </c>
      <c r="G5">
        <v>68</v>
      </c>
      <c r="H5">
        <v>114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703C9A4BE8FA4DA8122BAF342C752D" ma:contentTypeVersion="10" ma:contentTypeDescription="Create a new document." ma:contentTypeScope="" ma:versionID="adbbee95ffef155394c391bd45ed2f27">
  <xsd:schema xmlns:xsd="http://www.w3.org/2001/XMLSchema" xmlns:xs="http://www.w3.org/2001/XMLSchema" xmlns:p="http://schemas.microsoft.com/office/2006/metadata/properties" xmlns:ns2="8dbeb871-b0b2-4fe3-bcfe-824d1d669434" targetNamespace="http://schemas.microsoft.com/office/2006/metadata/properties" ma:root="true" ma:fieldsID="40a5ca24876c0de081437e2bfd898838" ns2:_="">
    <xsd:import namespace="8dbeb871-b0b2-4fe3-bcfe-824d1d6694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eb871-b0b2-4fe3-bcfe-824d1d669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3B12E8-DF25-49E1-8B85-285480372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eb871-b0b2-4fe3-bcfe-824d1d6694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C7E75B-8E36-45A6-B940-08C3550FC5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3B8C75-6BED-4AC7-9EE1-84D69C54B78A}">
  <ds:schemaRefs>
    <ds:schemaRef ds:uri="http://purl.org/dc/elements/1.1/"/>
    <ds:schemaRef ds:uri="8dbeb871-b0b2-4fe3-bcfe-824d1d669434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ค่าเสื่อม</vt:lpstr>
      <vt:lpstr>CBA</vt:lpstr>
      <vt:lpstr>Investment analysis</vt:lpstr>
      <vt:lpstr>การลงทุนและค่าเสื่อม</vt:lpstr>
      <vt:lpstr>CBA - Practice</vt:lpstr>
      <vt:lpstr>Investment analysis - Practice</vt:lpstr>
      <vt:lpstr>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Suwanna Sayruamyat</cp:lastModifiedBy>
  <cp:lastPrinted>2018-12-22T04:09:07Z</cp:lastPrinted>
  <dcterms:created xsi:type="dcterms:W3CDTF">2018-12-21T12:41:46Z</dcterms:created>
  <dcterms:modified xsi:type="dcterms:W3CDTF">2022-06-06T08:12:38Z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0x01010062703C9A4BE8FA4DA8122BAF342C752D</vt:lpwstr>
  </property>
</Properties>
</file>