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i\Downloads\OneDrive_1_8-20-2023\"/>
    </mc:Choice>
  </mc:AlternateContent>
  <xr:revisionPtr revIDLastSave="0" documentId="13_ncr:1_{DE29619A-8D5E-4E9A-B6E7-9608A68332D1}" xr6:coauthVersionLast="47" xr6:coauthVersionMax="47" xr10:uidLastSave="{00000000-0000-0000-0000-000000000000}"/>
  <bookViews>
    <workbookView xWindow="-110" yWindow="-110" windowWidth="19420" windowHeight="10420" xr2:uid="{F8165426-73A0-DC42-BD9B-66B03F911B76}"/>
  </bookViews>
  <sheets>
    <sheet name="Ratio analysi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G4" i="3"/>
  <c r="K12" i="3"/>
  <c r="G19" i="3"/>
  <c r="G20" i="3"/>
  <c r="B22" i="3"/>
  <c r="D29" i="3"/>
  <c r="B21" i="3"/>
  <c r="C25" i="3"/>
  <c r="C17" i="3"/>
  <c r="D16" i="3" s="1"/>
  <c r="C18" i="3"/>
  <c r="C4" i="3"/>
  <c r="C7" i="3"/>
  <c r="C20" i="3" l="1"/>
  <c r="C12" i="3"/>
  <c r="D19" i="3" l="1"/>
  <c r="D28" i="3" s="1"/>
  <c r="D31" i="3" s="1"/>
  <c r="G9" i="3"/>
  <c r="K14" i="3"/>
  <c r="K15" i="3"/>
  <c r="G12" i="3" l="1"/>
  <c r="K16" i="3"/>
</calcChain>
</file>

<file path=xl/sharedStrings.xml><?xml version="1.0" encoding="utf-8"?>
<sst xmlns="http://schemas.openxmlformats.org/spreadsheetml/2006/main" count="81" uniqueCount="73">
  <si>
    <t>งบดุล</t>
  </si>
  <si>
    <t>อัตราส่วนสภาพคล่องทางการเงิน</t>
  </si>
  <si>
    <t>อัตราส่วนแสดงความสามารถในการทำกำไร</t>
  </si>
  <si>
    <t>ณ วันที่ 31 ธันวาคม 2565</t>
  </si>
  <si>
    <t xml:space="preserve">NCR </t>
  </si>
  <si>
    <t>ROS</t>
  </si>
  <si>
    <t>%</t>
  </si>
  <si>
    <t>สินทรัพย์หมุนเวียน</t>
  </si>
  <si>
    <t>หนี้สิน</t>
  </si>
  <si>
    <t>Equity value ratio</t>
  </si>
  <si>
    <t>ROE</t>
  </si>
  <si>
    <t>เงินสด</t>
  </si>
  <si>
    <t>หนี้สินหมุนเวียน</t>
  </si>
  <si>
    <t>CR</t>
  </si>
  <si>
    <t>ROI</t>
  </si>
  <si>
    <t>ทองคำ</t>
  </si>
  <si>
    <t>หนี้สินระยะปานกลาง</t>
  </si>
  <si>
    <t>WCR</t>
  </si>
  <si>
    <t>สินทรัพย์ประกอบการ</t>
  </si>
  <si>
    <t>หนี้สินระยะยาว</t>
  </si>
  <si>
    <t>รถพ่นสารเคมี</t>
  </si>
  <si>
    <t>อัตราส่วนภาวะหนี้สินของฟาร์ม</t>
  </si>
  <si>
    <t>อัตราส่วนความสามารถในการใช้สินทรัพย์</t>
  </si>
  <si>
    <t>รถตัดหญ้าสุทธิ</t>
  </si>
  <si>
    <t>ส่วนทุนของเจ้าของ</t>
  </si>
  <si>
    <t>Debt-equity ratio</t>
  </si>
  <si>
    <t>ROA</t>
  </si>
  <si>
    <t>เครื่องสูบน้ำ</t>
  </si>
  <si>
    <t>Debt ratio</t>
  </si>
  <si>
    <t>OR</t>
  </si>
  <si>
    <t>สินทรัพย์คงที่</t>
  </si>
  <si>
    <t>สินทรัพย์ทั้งหมด</t>
  </si>
  <si>
    <t>หนี้สินและส่วนทุนของเจ้าของ</t>
  </si>
  <si>
    <t>สินทรัพย์ต้นปี</t>
  </si>
  <si>
    <t>Gross ratio</t>
  </si>
  <si>
    <t>หนี้สินต้นปี</t>
  </si>
  <si>
    <t>งบรายได้รายจ่าย</t>
  </si>
  <si>
    <t>Net worth ต้นปี</t>
  </si>
  <si>
    <t>1 มกราคม - 31 ธันวาคม 2565</t>
  </si>
  <si>
    <t>Net worth ปลายปี</t>
  </si>
  <si>
    <t>Management income</t>
  </si>
  <si>
    <t>รายได้จากการผลิต</t>
  </si>
  <si>
    <t>ใช้แรงงานครัวเรือน</t>
  </si>
  <si>
    <t>วัน</t>
  </si>
  <si>
    <t xml:space="preserve">average net worth </t>
  </si>
  <si>
    <t>ROLCM</t>
  </si>
  <si>
    <t>การผลิตข้าว</t>
  </si>
  <si>
    <t>13ไร่</t>
  </si>
  <si>
    <t>แรงงานเจ้าของฟาร์ม</t>
  </si>
  <si>
    <t>ROLM</t>
  </si>
  <si>
    <t>การผลิตสุกรขุน</t>
  </si>
  <si>
    <t>20 ตัว</t>
  </si>
  <si>
    <t>ค่าแรงงานในพื้นที่</t>
  </si>
  <si>
    <t>บาท/วัน</t>
  </si>
  <si>
    <t>Labour income per hour</t>
  </si>
  <si>
    <t>บาท/ชม</t>
  </si>
  <si>
    <t>หัก ค่าใช้จ่าย</t>
  </si>
  <si>
    <t>Unpaid family labour</t>
  </si>
  <si>
    <t>ROCM</t>
  </si>
  <si>
    <t>ค่าใช้จ่ายผันแปรเงินสดในฟาร์ม</t>
  </si>
  <si>
    <t>Unpaid operator's labour</t>
  </si>
  <si>
    <t>ค่าปัจจัยการผลิต</t>
  </si>
  <si>
    <t>ค่าแรงงานจ้าง</t>
  </si>
  <si>
    <t>ค่าพลังงาน</t>
  </si>
  <si>
    <t>ค่าซ่อมแซมบำรุงรักษา</t>
  </si>
  <si>
    <t>ค่าใช้จ่ายคงที่ในฟาร์ม</t>
  </si>
  <si>
    <t>ค่าเสื่อมราคาสินทรัพย์</t>
  </si>
  <si>
    <t>ค่าภาษีดิน</t>
  </si>
  <si>
    <t>ผลตอบแทนก่อนหักดอกเบี้ยและภาษี (EBIT)</t>
  </si>
  <si>
    <t>ดอกเบี้ยจ่าย</t>
  </si>
  <si>
    <t>ภาษีรายได้</t>
  </si>
  <si>
    <t>กำไรสุทธิ</t>
  </si>
  <si>
    <t>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</si>
</sst>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164" fontId="0" fillId="0" borderId="0" xfId="1" applyFont="1"/>
    <xf numFmtId="165" fontId="0" fillId="0" borderId="0" xfId="1" applyNumberFormat="1" applyFont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6" xfId="0" applyFont="1" applyBorder="1"/>
    <xf numFmtId="164" fontId="3" fillId="0" borderId="0" xfId="1" applyFont="1" applyBorder="1"/>
    <xf numFmtId="164" fontId="3" fillId="0" borderId="7" xfId="1" applyFont="1" applyBorder="1"/>
    <xf numFmtId="0" fontId="2" fillId="0" borderId="6" xfId="0" applyFont="1" applyBorder="1" applyAlignment="1">
      <alignment horizontal="left" indent="1"/>
    </xf>
    <xf numFmtId="164" fontId="2" fillId="0" borderId="0" xfId="1" applyFont="1" applyBorder="1"/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164" fontId="2" fillId="0" borderId="7" xfId="1" applyFont="1" applyBorder="1"/>
    <xf numFmtId="0" fontId="3" fillId="0" borderId="8" xfId="0" applyFont="1" applyBorder="1"/>
    <xf numFmtId="0" fontId="2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1" applyFont="1" applyBorder="1"/>
    <xf numFmtId="0" fontId="3" fillId="0" borderId="4" xfId="0" applyFont="1" applyBorder="1"/>
    <xf numFmtId="164" fontId="3" fillId="0" borderId="5" xfId="1" applyFont="1" applyBorder="1"/>
    <xf numFmtId="0" fontId="3" fillId="0" borderId="5" xfId="0" applyFont="1" applyBorder="1"/>
    <xf numFmtId="164" fontId="3" fillId="0" borderId="3" xfId="1" applyFont="1" applyBorder="1"/>
    <xf numFmtId="164" fontId="2" fillId="0" borderId="7" xfId="0" applyNumberFormat="1" applyFont="1" applyBorder="1"/>
    <xf numFmtId="0" fontId="2" fillId="0" borderId="6" xfId="0" applyFont="1" applyBorder="1" applyAlignment="1">
      <alignment horizontal="left" indent="2"/>
    </xf>
    <xf numFmtId="164" fontId="3" fillId="0" borderId="1" xfId="1" applyFont="1" applyBorder="1"/>
    <xf numFmtId="164" fontId="3" fillId="0" borderId="2" xfId="0" applyNumberFormat="1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A6D0-6730-40FA-9584-7F25BC8CD0D0}">
  <dimension ref="A1:P32"/>
  <sheetViews>
    <sheetView tabSelected="1" topLeftCell="A31" workbookViewId="0">
      <selection activeCell="F4" sqref="F4"/>
    </sheetView>
  </sheetViews>
  <sheetFormatPr defaultRowHeight="15.5" x14ac:dyDescent="0.35"/>
  <cols>
    <col min="1" max="1" width="18.33203125" customWidth="1"/>
    <col min="2" max="2" width="12.33203125" bestFit="1" customWidth="1"/>
    <col min="3" max="3" width="12.83203125" customWidth="1"/>
    <col min="4" max="4" width="12.08203125" customWidth="1"/>
    <col min="5" max="5" width="23.75" customWidth="1"/>
    <col min="6" max="6" width="15.58203125" customWidth="1"/>
    <col min="7" max="7" width="12.83203125" customWidth="1"/>
    <col min="10" max="10" width="16.33203125" customWidth="1"/>
    <col min="11" max="11" width="12.83203125" customWidth="1"/>
    <col min="14" max="14" width="10.75" customWidth="1"/>
    <col min="15" max="15" width="13.5" bestFit="1" customWidth="1"/>
  </cols>
  <sheetData>
    <row r="1" spans="1:16" ht="24.5" thickBot="1" x14ac:dyDescent="0.85">
      <c r="E1" s="1"/>
      <c r="F1" s="1"/>
      <c r="G1" s="1"/>
    </row>
    <row r="2" spans="1:16" ht="24" x14ac:dyDescent="0.8">
      <c r="A2" s="35" t="s">
        <v>0</v>
      </c>
      <c r="B2" s="36"/>
      <c r="C2" s="36"/>
      <c r="D2" s="36"/>
      <c r="E2" s="36"/>
      <c r="F2" s="36"/>
      <c r="G2" s="37"/>
      <c r="J2" s="34" t="s">
        <v>1</v>
      </c>
      <c r="N2" t="s">
        <v>2</v>
      </c>
    </row>
    <row r="3" spans="1:16" ht="24.5" thickBot="1" x14ac:dyDescent="0.85">
      <c r="A3" s="38" t="s">
        <v>3</v>
      </c>
      <c r="B3" s="39"/>
      <c r="C3" s="39"/>
      <c r="D3" s="39"/>
      <c r="E3" s="39"/>
      <c r="F3" s="39"/>
      <c r="G3" s="40"/>
      <c r="J3" t="s">
        <v>4</v>
      </c>
      <c r="K3" s="5"/>
      <c r="N3" t="s">
        <v>5</v>
      </c>
      <c r="O3" s="4"/>
      <c r="P3" t="s">
        <v>6</v>
      </c>
    </row>
    <row r="4" spans="1:16" ht="24" x14ac:dyDescent="0.8">
      <c r="A4" s="26" t="s">
        <v>7</v>
      </c>
      <c r="B4" s="27"/>
      <c r="C4" s="27">
        <f>SUM(B5:B6)</f>
        <v>560000</v>
      </c>
      <c r="D4" s="9"/>
      <c r="E4" s="28" t="s">
        <v>8</v>
      </c>
      <c r="F4" s="9"/>
      <c r="G4" s="29">
        <f>+SUM(F5:F7)</f>
        <v>530240</v>
      </c>
      <c r="J4" t="s">
        <v>9</v>
      </c>
      <c r="K4" s="5"/>
      <c r="N4" t="s">
        <v>10</v>
      </c>
      <c r="O4" s="4"/>
      <c r="P4" t="s">
        <v>6</v>
      </c>
    </row>
    <row r="5" spans="1:16" ht="24" x14ac:dyDescent="0.8">
      <c r="A5" s="16" t="s">
        <v>11</v>
      </c>
      <c r="B5" s="17">
        <v>230000</v>
      </c>
      <c r="C5" s="17"/>
      <c r="D5" s="1"/>
      <c r="E5" s="18" t="s">
        <v>12</v>
      </c>
      <c r="F5" s="19">
        <v>6700</v>
      </c>
      <c r="G5" s="20"/>
      <c r="J5" t="s">
        <v>13</v>
      </c>
      <c r="K5" s="5"/>
      <c r="N5" t="s">
        <v>14</v>
      </c>
      <c r="O5" s="4"/>
      <c r="P5" t="s">
        <v>6</v>
      </c>
    </row>
    <row r="6" spans="1:16" ht="24" x14ac:dyDescent="0.8">
      <c r="A6" s="16" t="s">
        <v>15</v>
      </c>
      <c r="B6" s="17">
        <v>330000</v>
      </c>
      <c r="C6" s="17"/>
      <c r="D6" s="1"/>
      <c r="E6" s="18" t="s">
        <v>16</v>
      </c>
      <c r="F6" s="19">
        <v>23540</v>
      </c>
      <c r="G6" s="20"/>
      <c r="J6" t="s">
        <v>17</v>
      </c>
      <c r="K6" s="5"/>
    </row>
    <row r="7" spans="1:16" ht="24" x14ac:dyDescent="0.8">
      <c r="A7" s="13" t="s">
        <v>18</v>
      </c>
      <c r="B7" s="14"/>
      <c r="C7" s="14">
        <f>SUM(B8:B10)</f>
        <v>120162.5</v>
      </c>
      <c r="D7" s="1"/>
      <c r="E7" s="18" t="s">
        <v>19</v>
      </c>
      <c r="F7" s="17">
        <v>500000</v>
      </c>
      <c r="G7" s="20"/>
      <c r="K7" s="5"/>
    </row>
    <row r="8" spans="1:16" ht="24" x14ac:dyDescent="0.8">
      <c r="A8" s="16" t="s">
        <v>20</v>
      </c>
      <c r="B8" s="17">
        <v>30000</v>
      </c>
      <c r="C8" s="17"/>
      <c r="D8" s="1"/>
      <c r="E8" s="1"/>
      <c r="F8" s="1"/>
      <c r="G8" s="20"/>
      <c r="J8" s="34" t="s">
        <v>21</v>
      </c>
      <c r="K8" s="5"/>
      <c r="N8" t="s">
        <v>22</v>
      </c>
    </row>
    <row r="9" spans="1:16" ht="24" x14ac:dyDescent="0.8">
      <c r="A9" s="16" t="s">
        <v>23</v>
      </c>
      <c r="B9" s="17">
        <v>24532.5</v>
      </c>
      <c r="C9" s="17"/>
      <c r="D9" s="1"/>
      <c r="E9" s="3" t="s">
        <v>24</v>
      </c>
      <c r="F9" s="1"/>
      <c r="G9" s="15">
        <f>+C12-G4</f>
        <v>949922.5</v>
      </c>
      <c r="J9" t="s">
        <v>25</v>
      </c>
      <c r="K9" s="5"/>
      <c r="N9" t="s">
        <v>26</v>
      </c>
      <c r="O9" s="5"/>
      <c r="P9" t="s">
        <v>6</v>
      </c>
    </row>
    <row r="10" spans="1:16" ht="24" x14ac:dyDescent="0.8">
      <c r="A10" s="16" t="s">
        <v>27</v>
      </c>
      <c r="B10" s="17">
        <v>65630</v>
      </c>
      <c r="C10" s="17"/>
      <c r="D10" s="1"/>
      <c r="E10" s="1"/>
      <c r="F10" s="1"/>
      <c r="G10" s="20"/>
      <c r="J10" t="s">
        <v>28</v>
      </c>
      <c r="K10" s="5"/>
      <c r="N10" t="s">
        <v>29</v>
      </c>
      <c r="O10" s="5"/>
      <c r="P10" t="s">
        <v>6</v>
      </c>
    </row>
    <row r="11" spans="1:16" ht="24" x14ac:dyDescent="0.8">
      <c r="A11" s="13" t="s">
        <v>30</v>
      </c>
      <c r="B11" s="14"/>
      <c r="C11" s="14">
        <v>800000</v>
      </c>
      <c r="D11" s="1"/>
      <c r="E11" s="1"/>
      <c r="F11" s="1"/>
      <c r="G11" s="20"/>
      <c r="K11" s="5"/>
      <c r="N11" t="s">
        <v>72</v>
      </c>
      <c r="O11" s="5"/>
      <c r="P11" t="s">
        <v>6</v>
      </c>
    </row>
    <row r="12" spans="1:16" ht="24.5" thickBot="1" x14ac:dyDescent="0.85">
      <c r="A12" s="21" t="s">
        <v>31</v>
      </c>
      <c r="B12" s="22"/>
      <c r="C12" s="23">
        <f>C4+C7+C11</f>
        <v>1480162.5</v>
      </c>
      <c r="D12" s="22"/>
      <c r="E12" s="24" t="s">
        <v>32</v>
      </c>
      <c r="F12" s="22"/>
      <c r="G12" s="25">
        <f>G4+G9</f>
        <v>1480162.5</v>
      </c>
      <c r="J12" t="s">
        <v>33</v>
      </c>
      <c r="K12" s="7">
        <f>+C12-D31</f>
        <v>1308962.5</v>
      </c>
      <c r="N12" t="s">
        <v>34</v>
      </c>
      <c r="O12" s="5"/>
      <c r="P12" t="s">
        <v>6</v>
      </c>
    </row>
    <row r="13" spans="1:16" ht="24.5" thickBot="1" x14ac:dyDescent="0.85">
      <c r="E13" s="1"/>
      <c r="F13" s="1"/>
      <c r="G13" s="2"/>
      <c r="J13" t="s">
        <v>35</v>
      </c>
      <c r="K13" s="7">
        <f>G4+D29</f>
        <v>562740</v>
      </c>
    </row>
    <row r="14" spans="1:16" ht="24" x14ac:dyDescent="0.8">
      <c r="A14" s="8"/>
      <c r="B14" s="28" t="s">
        <v>36</v>
      </c>
      <c r="C14" s="9"/>
      <c r="D14" s="10"/>
      <c r="E14" s="1"/>
      <c r="F14" s="1"/>
      <c r="G14" s="1"/>
      <c r="H14" s="1"/>
      <c r="J14" t="s">
        <v>37</v>
      </c>
      <c r="K14" s="7">
        <f>K12-K13</f>
        <v>746222.5</v>
      </c>
    </row>
    <row r="15" spans="1:16" ht="24.5" thickBot="1" x14ac:dyDescent="0.85">
      <c r="A15" s="11"/>
      <c r="B15" s="3" t="s">
        <v>38</v>
      </c>
      <c r="C15" s="1"/>
      <c r="D15" s="12"/>
      <c r="E15" s="1"/>
      <c r="F15" s="1"/>
      <c r="G15" s="1"/>
      <c r="H15" s="1"/>
      <c r="J15" t="s">
        <v>39</v>
      </c>
      <c r="K15" s="7">
        <f>+C12-G4</f>
        <v>949922.5</v>
      </c>
      <c r="N15" t="s">
        <v>40</v>
      </c>
    </row>
    <row r="16" spans="1:16" ht="24" x14ac:dyDescent="0.8">
      <c r="A16" s="26" t="s">
        <v>41</v>
      </c>
      <c r="B16" s="28"/>
      <c r="C16" s="27"/>
      <c r="D16" s="29">
        <f>+C17+C18</f>
        <v>277900</v>
      </c>
      <c r="E16" s="1"/>
      <c r="F16" s="1" t="s">
        <v>42</v>
      </c>
      <c r="G16" s="2">
        <v>120</v>
      </c>
      <c r="H16" s="1" t="s">
        <v>43</v>
      </c>
      <c r="J16" t="s">
        <v>44</v>
      </c>
      <c r="K16" s="4">
        <f>(K14+K15)/2</f>
        <v>848072.5</v>
      </c>
      <c r="N16" t="s">
        <v>45</v>
      </c>
      <c r="O16" s="4"/>
    </row>
    <row r="17" spans="1:16" ht="24" x14ac:dyDescent="0.8">
      <c r="A17" s="16" t="s">
        <v>46</v>
      </c>
      <c r="B17" s="1"/>
      <c r="C17" s="17">
        <f>8300*13</f>
        <v>107900</v>
      </c>
      <c r="D17" s="20"/>
      <c r="E17" s="1" t="s">
        <v>47</v>
      </c>
      <c r="F17" s="1" t="s">
        <v>48</v>
      </c>
      <c r="G17" s="2">
        <v>210</v>
      </c>
      <c r="H17" s="1" t="s">
        <v>43</v>
      </c>
      <c r="N17" t="s">
        <v>49</v>
      </c>
      <c r="O17" s="4"/>
    </row>
    <row r="18" spans="1:16" ht="24" x14ac:dyDescent="0.8">
      <c r="A18" s="16" t="s">
        <v>50</v>
      </c>
      <c r="B18" s="1"/>
      <c r="C18" s="17">
        <f>8500*20</f>
        <v>170000</v>
      </c>
      <c r="D18" s="20"/>
      <c r="E18" s="1" t="s">
        <v>51</v>
      </c>
      <c r="F18" s="1" t="s">
        <v>52</v>
      </c>
      <c r="G18" s="2">
        <v>300</v>
      </c>
      <c r="H18" s="1" t="s">
        <v>53</v>
      </c>
      <c r="N18" t="s">
        <v>54</v>
      </c>
      <c r="O18" s="4"/>
      <c r="P18" t="s">
        <v>55</v>
      </c>
    </row>
    <row r="19" spans="1:16" ht="24" x14ac:dyDescent="0.8">
      <c r="A19" s="11" t="s">
        <v>56</v>
      </c>
      <c r="B19" s="17"/>
      <c r="C19" s="17"/>
      <c r="D19" s="30">
        <f>+C20+C25</f>
        <v>74200</v>
      </c>
      <c r="E19" s="1"/>
      <c r="F19" s="1" t="s">
        <v>57</v>
      </c>
      <c r="G19" s="2">
        <f>G16*G18</f>
        <v>36000</v>
      </c>
      <c r="H19" s="1"/>
      <c r="N19" t="s">
        <v>58</v>
      </c>
      <c r="O19" s="4"/>
    </row>
    <row r="20" spans="1:16" ht="24" x14ac:dyDescent="0.8">
      <c r="A20" s="16" t="s">
        <v>59</v>
      </c>
      <c r="B20" s="17"/>
      <c r="C20" s="17">
        <f>+B21+B22+B23+B24</f>
        <v>66100</v>
      </c>
      <c r="D20" s="12"/>
      <c r="E20" s="1"/>
      <c r="F20" s="1" t="s">
        <v>60</v>
      </c>
      <c r="G20" s="2">
        <f>G17*G18</f>
        <v>63000</v>
      </c>
      <c r="H20" s="1"/>
      <c r="N20" t="s">
        <v>40</v>
      </c>
      <c r="O20" s="4"/>
    </row>
    <row r="21" spans="1:16" ht="24" x14ac:dyDescent="0.8">
      <c r="A21" s="31" t="s">
        <v>61</v>
      </c>
      <c r="B21" s="17">
        <f>80*20+2000*13</f>
        <v>27600</v>
      </c>
      <c r="C21" s="17"/>
      <c r="D21" s="12"/>
      <c r="E21" s="1"/>
      <c r="F21" s="1"/>
      <c r="G21" s="1"/>
      <c r="H21" s="1"/>
    </row>
    <row r="22" spans="1:16" ht="24" x14ac:dyDescent="0.8">
      <c r="A22" s="31" t="s">
        <v>62</v>
      </c>
      <c r="B22" s="17">
        <f>2500*13</f>
        <v>32500</v>
      </c>
      <c r="C22" s="17"/>
      <c r="D22" s="12"/>
      <c r="E22" s="1"/>
      <c r="F22" s="1"/>
      <c r="G22" s="1"/>
      <c r="H22" s="1"/>
      <c r="O22" s="4"/>
    </row>
    <row r="23" spans="1:16" ht="24" x14ac:dyDescent="0.8">
      <c r="A23" s="31" t="s">
        <v>63</v>
      </c>
      <c r="B23" s="17">
        <v>5400</v>
      </c>
      <c r="C23" s="17"/>
      <c r="D23" s="12"/>
      <c r="E23" s="1"/>
      <c r="F23" s="1"/>
      <c r="G23" s="1"/>
      <c r="H23" s="1"/>
    </row>
    <row r="24" spans="1:16" ht="24" x14ac:dyDescent="0.8">
      <c r="A24" s="31" t="s">
        <v>64</v>
      </c>
      <c r="B24" s="17">
        <v>600</v>
      </c>
      <c r="C24" s="17"/>
      <c r="D24" s="12"/>
      <c r="E24" s="1"/>
      <c r="F24" s="1"/>
      <c r="G24" s="1"/>
      <c r="H24" s="1"/>
    </row>
    <row r="25" spans="1:16" ht="24" x14ac:dyDescent="0.8">
      <c r="A25" s="16" t="s">
        <v>65</v>
      </c>
      <c r="B25" s="17"/>
      <c r="C25" s="17">
        <f>+B26+B27</f>
        <v>8100</v>
      </c>
      <c r="D25" s="30"/>
      <c r="E25" s="1"/>
      <c r="F25" s="1"/>
      <c r="G25" s="1"/>
      <c r="H25" s="1"/>
    </row>
    <row r="26" spans="1:16" ht="24" x14ac:dyDescent="0.8">
      <c r="A26" s="31" t="s">
        <v>66</v>
      </c>
      <c r="B26" s="17">
        <v>7600</v>
      </c>
      <c r="C26" s="17"/>
      <c r="D26" s="12"/>
      <c r="E26" s="1"/>
      <c r="F26" s="1"/>
      <c r="G26" s="1"/>
      <c r="H26" s="1"/>
    </row>
    <row r="27" spans="1:16" ht="24" x14ac:dyDescent="0.8">
      <c r="A27" s="31" t="s">
        <v>67</v>
      </c>
      <c r="B27" s="17">
        <v>500</v>
      </c>
      <c r="C27" s="17"/>
      <c r="D27" s="12"/>
      <c r="E27" s="1"/>
      <c r="F27" s="1"/>
      <c r="G27" s="1"/>
      <c r="H27" s="1"/>
    </row>
    <row r="28" spans="1:16" ht="24" x14ac:dyDescent="0.8">
      <c r="A28" s="16" t="s">
        <v>68</v>
      </c>
      <c r="B28" s="17"/>
      <c r="C28" s="17"/>
      <c r="D28" s="30">
        <f>+D16-D19</f>
        <v>203700</v>
      </c>
      <c r="E28" s="1"/>
      <c r="F28" s="1"/>
      <c r="G28" s="1"/>
      <c r="H28" s="1"/>
    </row>
    <row r="29" spans="1:16" ht="24" x14ac:dyDescent="0.8">
      <c r="A29" s="31" t="s">
        <v>69</v>
      </c>
      <c r="B29" s="17"/>
      <c r="C29" s="17"/>
      <c r="D29" s="30">
        <f>+F7*0.065</f>
        <v>32500</v>
      </c>
      <c r="E29" s="1"/>
      <c r="F29" s="1"/>
      <c r="G29" s="1"/>
      <c r="H29" s="1"/>
    </row>
    <row r="30" spans="1:16" ht="24" x14ac:dyDescent="0.8">
      <c r="A30" s="31" t="s">
        <v>70</v>
      </c>
      <c r="B30" s="17"/>
      <c r="C30" s="17"/>
      <c r="D30" s="30">
        <v>0</v>
      </c>
      <c r="E30" s="1"/>
      <c r="F30" s="1"/>
      <c r="G30" s="1"/>
      <c r="H30" s="1"/>
    </row>
    <row r="31" spans="1:16" ht="24.5" thickBot="1" x14ac:dyDescent="0.85">
      <c r="A31" s="21" t="s">
        <v>71</v>
      </c>
      <c r="B31" s="32"/>
      <c r="C31" s="32"/>
      <c r="D31" s="33">
        <f>+D28-D29</f>
        <v>171200</v>
      </c>
      <c r="E31" s="1"/>
      <c r="F31" s="1"/>
      <c r="G31" s="1"/>
    </row>
    <row r="32" spans="1:16" x14ac:dyDescent="0.35">
      <c r="B32" s="6"/>
      <c r="C32" s="6"/>
    </row>
  </sheetData>
  <mergeCells count="2"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2767A50770C47B4F40C804EDDB538" ma:contentTypeVersion="5" ma:contentTypeDescription="Create a new document." ma:contentTypeScope="" ma:versionID="38c9a30c8f9edabca77bc56a636d4f50">
  <xsd:schema xmlns:xsd="http://www.w3.org/2001/XMLSchema" xmlns:xs="http://www.w3.org/2001/XMLSchema" xmlns:p="http://schemas.microsoft.com/office/2006/metadata/properties" xmlns:ns2="d3bbe31f-c9e6-45b8-968d-c34009d5eb54" xmlns:ns3="6a356c57-9678-49a5-8614-ffe533d8e4d1" targetNamespace="http://schemas.microsoft.com/office/2006/metadata/properties" ma:root="true" ma:fieldsID="11db3569985f690bb82ad874d1f80593" ns2:_="" ns3:_="">
    <xsd:import namespace="d3bbe31f-c9e6-45b8-968d-c34009d5eb54"/>
    <xsd:import namespace="6a356c57-9678-49a5-8614-ffe533d8e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be31f-c9e6-45b8-968d-c34009d5e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56c57-9678-49a5-8614-ffe533d8e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4E7AE-133B-4318-8CB7-913CD4864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6F9E2A-0026-4444-B565-A917F7146456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7279e54-94b2-4793-93f3-52c52c77370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060815-55C7-4FB4-961A-E14048EE7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Aui</cp:lastModifiedBy>
  <cp:revision/>
  <dcterms:created xsi:type="dcterms:W3CDTF">2023-08-02T08:43:55Z</dcterms:created>
  <dcterms:modified xsi:type="dcterms:W3CDTF">2023-08-20T11:59:36Z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0x0101000392767A50770C47B4F40C804EDDB538</vt:lpwstr>
  </property>
</Properties>
</file>